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Hahn\Homepage\"/>
    </mc:Choice>
  </mc:AlternateContent>
  <bookViews>
    <workbookView xWindow="240" yWindow="1035" windowWidth="15600" windowHeight="6330" tabRatio="789" activeTab="3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 calcMode="manual"/>
</workbook>
</file>

<file path=xl/calcChain.xml><?xml version="1.0" encoding="utf-8"?>
<calcChain xmlns="http://schemas.openxmlformats.org/spreadsheetml/2006/main">
  <c r="W25" i="7" l="1"/>
  <c r="V25" i="7"/>
  <c r="U25" i="7"/>
  <c r="T25" i="7"/>
  <c r="S25" i="7"/>
  <c r="R25" i="7"/>
  <c r="X25" i="7" s="1"/>
  <c r="P25" i="7"/>
  <c r="O25" i="7"/>
  <c r="N25" i="7"/>
  <c r="M25" i="7"/>
  <c r="L25" i="7"/>
  <c r="K25" i="7"/>
  <c r="J25" i="7"/>
  <c r="I25" i="7"/>
  <c r="Q25" i="7" s="1"/>
  <c r="H25" i="7"/>
  <c r="F25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L31" i="18" s="1"/>
  <c r="E63" i="18"/>
  <c r="G63" i="18"/>
  <c r="J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N21" i="18"/>
  <c r="M21" i="18"/>
  <c r="L21" i="18"/>
  <c r="H21" i="18"/>
  <c r="K21" i="18"/>
  <c r="G21" i="18"/>
  <c r="K31" i="18"/>
  <c r="N31" i="18"/>
  <c r="J31" i="18"/>
  <c r="F31" i="18"/>
  <c r="M31" i="18"/>
  <c r="H53" i="18"/>
  <c r="H63" i="18"/>
  <c r="D24" i="15"/>
  <c r="C23" i="15"/>
  <c r="G31" i="18" l="1"/>
  <c r="E31" i="18" s="1"/>
  <c r="I21" i="18"/>
  <c r="E21" i="18" s="1"/>
  <c r="D56" i="18"/>
  <c r="J55" i="18" s="1"/>
  <c r="H31" i="18"/>
  <c r="F21" i="18"/>
  <c r="I31" i="18"/>
  <c r="D66" i="18"/>
  <c r="K65" i="18" s="1"/>
  <c r="M65" i="18"/>
  <c r="K55" i="18"/>
  <c r="G55" i="18"/>
  <c r="L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F55" i="18" l="1"/>
  <c r="L65" i="18"/>
  <c r="I65" i="18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L24" i="7" l="1"/>
  <c r="N23" i="7"/>
  <c r="P22" i="7"/>
  <c r="H22" i="7"/>
  <c r="J21" i="7"/>
  <c r="L20" i="7"/>
  <c r="N19" i="7"/>
  <c r="P18" i="7"/>
  <c r="H18" i="7"/>
  <c r="J17" i="7"/>
  <c r="L16" i="7"/>
  <c r="N15" i="7"/>
  <c r="P14" i="7"/>
  <c r="H14" i="7"/>
  <c r="J13" i="7"/>
  <c r="L12" i="7"/>
  <c r="K24" i="7"/>
  <c r="M23" i="7"/>
  <c r="O22" i="7"/>
  <c r="F22" i="7"/>
  <c r="I21" i="7"/>
  <c r="K20" i="7"/>
  <c r="M19" i="7"/>
  <c r="O18" i="7"/>
  <c r="F18" i="7"/>
  <c r="I17" i="7"/>
  <c r="K16" i="7"/>
  <c r="M15" i="7"/>
  <c r="O14" i="7"/>
  <c r="F14" i="7"/>
  <c r="I13" i="7"/>
  <c r="K12" i="7"/>
  <c r="I23" i="7"/>
  <c r="F20" i="7"/>
  <c r="O16" i="7"/>
  <c r="I15" i="7"/>
  <c r="O12" i="7"/>
  <c r="H23" i="7"/>
  <c r="N20" i="7"/>
  <c r="J18" i="7"/>
  <c r="H15" i="7"/>
  <c r="N12" i="7"/>
  <c r="M24" i="7"/>
  <c r="F23" i="7"/>
  <c r="K21" i="7"/>
  <c r="F19" i="7"/>
  <c r="K17" i="7"/>
  <c r="O15" i="7"/>
  <c r="K13" i="7"/>
  <c r="J24" i="7"/>
  <c r="L23" i="7"/>
  <c r="N22" i="7"/>
  <c r="P21" i="7"/>
  <c r="H21" i="7"/>
  <c r="J20" i="7"/>
  <c r="L19" i="7"/>
  <c r="N18" i="7"/>
  <c r="P17" i="7"/>
  <c r="H17" i="7"/>
  <c r="J16" i="7"/>
  <c r="L15" i="7"/>
  <c r="N14" i="7"/>
  <c r="P13" i="7"/>
  <c r="H13" i="7"/>
  <c r="J12" i="7"/>
  <c r="P24" i="7"/>
  <c r="J23" i="7"/>
  <c r="N21" i="7"/>
  <c r="H20" i="7"/>
  <c r="L18" i="7"/>
  <c r="H16" i="7"/>
  <c r="J15" i="7"/>
  <c r="P12" i="7"/>
  <c r="F24" i="7"/>
  <c r="M21" i="7"/>
  <c r="I19" i="7"/>
  <c r="M17" i="7"/>
  <c r="K14" i="7"/>
  <c r="F12" i="7"/>
  <c r="N24" i="7"/>
  <c r="J22" i="7"/>
  <c r="P19" i="7"/>
  <c r="L17" i="7"/>
  <c r="P15" i="7"/>
  <c r="J14" i="7"/>
  <c r="O23" i="7"/>
  <c r="M20" i="7"/>
  <c r="M16" i="7"/>
  <c r="I14" i="7"/>
  <c r="I24" i="7"/>
  <c r="K23" i="7"/>
  <c r="M22" i="7"/>
  <c r="O21" i="7"/>
  <c r="F21" i="7"/>
  <c r="I20" i="7"/>
  <c r="K19" i="7"/>
  <c r="M18" i="7"/>
  <c r="O17" i="7"/>
  <c r="F17" i="7"/>
  <c r="I16" i="7"/>
  <c r="K15" i="7"/>
  <c r="M14" i="7"/>
  <c r="O13" i="7"/>
  <c r="F13" i="7"/>
  <c r="I12" i="7"/>
  <c r="H24" i="7"/>
  <c r="L22" i="7"/>
  <c r="P20" i="7"/>
  <c r="J19" i="7"/>
  <c r="N17" i="7"/>
  <c r="P16" i="7"/>
  <c r="L14" i="7"/>
  <c r="N13" i="7"/>
  <c r="H12" i="7"/>
  <c r="O24" i="7"/>
  <c r="K22" i="7"/>
  <c r="O20" i="7"/>
  <c r="K18" i="7"/>
  <c r="F16" i="7"/>
  <c r="M13" i="7"/>
  <c r="P23" i="7"/>
  <c r="L21" i="7"/>
  <c r="H19" i="7"/>
  <c r="N16" i="7"/>
  <c r="L13" i="7"/>
  <c r="I22" i="7"/>
  <c r="O19" i="7"/>
  <c r="I18" i="7"/>
  <c r="F15" i="7"/>
  <c r="M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<sst xmlns="http://schemas.openxmlformats.org/spreadsheetml/2006/main" count="1374" uniqueCount="680">
  <si>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</si>
  <si>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</si>
  <si>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</si>
  <si>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</si>
  <si>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</si>
  <si>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</si>
  <si>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</si>
  <si>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</si>
  <si>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</si>
  <si>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</si>
  <si>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</si>
  <si>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</si>
  <si>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</si>
  <si>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</si>
  <si>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</si>
  <si>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</si>
  <si>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</si>
  <si>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</si>
  <si>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</si>
  <si>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</si>
  <si>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</si>
  <si>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</si>
  <si>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</si>
  <si>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</si>
  <si>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</si>
  <si>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</si>
  <si>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</si>
  <si>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</si>
  <si>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</si>
  <si>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</si>
  <si>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</si>
  <si>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</si>
  <si>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</si>
  <si>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</si>
  <si>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</si>
  <si>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</si>
  <si>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</si>
  <si>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</si>
  <si>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</si>
  <si>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</si>
  <si>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</si>
  <si>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</si>
  <si>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</si>
  <si>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</si>
  <si>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</si>
  <si>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</si>
  <si>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</si>
  <si>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</si>
  <si>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</si>
  <si>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</si>
  <si>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</si>
  <si>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</si>
  <si>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</si>
  <si>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</si>
  <si>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</si>
  <si>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</si>
  <si>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</si>
  <si>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</si>
  <si>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</si>
  <si>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</si>
  <si>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</si>
  <si>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</si>
  <si>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</si>
  <si>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</si>
  <si>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</si>
  <si>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</si>
  <si>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</si>
  <si>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</si>
  <si>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</si>
  <si>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</si>
  <si>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</si>
  <si>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</si>
  <si>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</si>
  <si>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</si>
  <si>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</si>
  <si>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</si>
  <si>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</si>
  <si>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</si>
  <si>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</si>
  <si>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</si>
  <si>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</si>
  <si>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</si>
  <si>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</si>
  <si>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</si>
  <si>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</si>
  <si>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</si>
  <si>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</si>
  <si>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</si>
  <si>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</si>
  <si>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</si>
  <si>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</si>
  <si>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</si>
  <si>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</si>
  <si>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</si>
  <si>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</si>
  <si>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</si>
  <si>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</si>
  <si>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</si>
  <si>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</si>
  <si>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</si>
  <si>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</si>
  <si>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</si>
  <si>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</si>
  <si>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</si>
  <si>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</si>
  <si>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</si>
  <si>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</si>
  <si>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</si>
  <si>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</si>
  <si>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</si>
  <si>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</si>
  <si>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</si>
  <si>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</si>
  <si>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</si>
  <si>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</si>
  <si>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</si>
  <si>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</si>
  <si>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</si>
  <si>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</si>
  <si>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</si>
  <si>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</si>
  <si>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</si>
  <si>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</si>
  <si>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</si>
  <si>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</si>
  <si>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</si>
  <si>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</si>
  <si>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</si>
  <si>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</si>
  <si>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</si>
  <si>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</si>
  <si>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</si>
  <si>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</si>
  <si>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</si>
  <si>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</si>
  <si>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</si>
  <si>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</si>
  <si>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</si>
  <si>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</si>
  <si>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</si>
  <si>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</si>
  <si>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</si>
  <si>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</si>
  <si>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</si>
  <si>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</si>
  <si>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</si>
  <si>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</si>
  <si>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</si>
  <si>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</si>
  <si>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</si>
  <si>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</si>
  <si>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</si>
  <si>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</si>
  <si>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</si>
  <si>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</si>
  <si>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</si>
  <si>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</si>
  <si>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</si>
  <si>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</si>
  <si>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</si>
  <si>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</si>
  <si>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</si>
  <si>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</si>
  <si>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</si>
  <si>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</si>
  <si>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</si>
  <si>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</si>
  <si>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</si>
  <si>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</si>
  <si>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</si>
  <si>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</si>
  <si>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</si>
  <si>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</si>
  <si>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</si>
  <si>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</si>
  <si>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</si>
  <si>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</si>
  <si>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</si>
  <si>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</si>
  <si>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</si>
  <si>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</si>
  <si>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</si>
  <si>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</si>
  <si>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</si>
  <si>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</si>
  <si>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</si>
  <si>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</si>
  <si>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</si>
  <si>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</si>
  <si>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</si>
  <si>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</si>
  <si>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</si>
  <si>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</si>
  <si>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</si>
  <si>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</si>
  <si>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</si>
  <si>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</si>
  <si>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</si>
  <si>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</si>
  <si>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</si>
  <si>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</si>
  <si>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</si>
  <si>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</si>
  <si>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</si>
  <si>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</si>
  <si>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</si>
  <si>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</si>
  <si>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</si>
  <si>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</si>
  <si>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</si>
  <si>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</si>
  <si>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</si>
  <si>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</si>
  <si>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</si>
  <si>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</si>
  <si>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</si>
  <si>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</si>
  <si>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</si>
  <si>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</si>
  <si>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</si>
  <si>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</si>
  <si>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</si>
  <si>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</si>
  <si>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</si>
  <si>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</si>
  <si>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</si>
  <si>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</si>
  <si>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</si>
  <si>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</si>
  <si>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</si>
  <si>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</si>
  <si>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</si>
  <si>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</si>
  <si>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</si>
  <si>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</si>
  <si>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</si>
  <si>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</si>
  <si>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</si>
  <si>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</si>
  <si>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</si>
  <si>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</si>
  <si>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</si>
  <si>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</si>
  <si>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</si>
  <si>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</si>
  <si>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</si>
  <si>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</si>
  <si>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</si>
  <si>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</si>
  <si>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DE_GMK33</t>
  </si>
  <si>
    <t>DE_GHA33</t>
  </si>
  <si>
    <t>DE_GKO33</t>
  </si>
  <si>
    <t>DE_GBD33</t>
  </si>
  <si>
    <t>DE_GGA33</t>
  </si>
  <si>
    <t>DE_GWA33</t>
  </si>
  <si>
    <t>DE_GPD33</t>
  </si>
  <si>
    <t>DE_GGB33</t>
  </si>
  <si>
    <t>DE_GBH33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</si>
  <si>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</si>
  <si>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</si>
  <si>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</si>
  <si>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</si>
  <si>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</si>
  <si>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</si>
  <si>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</si>
  <si>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</si>
  <si>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</si>
  <si>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</si>
  <si>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</si>
  <si>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</si>
  <si>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</si>
  <si>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</si>
  <si>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</si>
  <si>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</si>
  <si>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</si>
  <si>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</si>
  <si>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</si>
  <si>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</si>
  <si>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</si>
  <si>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</si>
  <si>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</si>
  <si>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</si>
  <si>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</si>
  <si>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</si>
  <si>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</si>
  <si>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</si>
  <si>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</si>
  <si>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</si>
  <si>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</si>
  <si>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</si>
  <si>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</si>
  <si>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</si>
  <si>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</si>
  <si>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</si>
  <si>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</si>
  <si>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</si>
  <si>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</si>
  <si>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</si>
  <si>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</si>
  <si>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</si>
  <si>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</si>
  <si>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</si>
  <si>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</si>
  <si>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</si>
  <si>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</si>
  <si>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</si>
  <si>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</si>
  <si>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</si>
  <si>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</si>
  <si>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</si>
  <si>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</si>
  <si>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</si>
  <si>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</si>
  <si>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</si>
  <si>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</si>
  <si>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</si>
  <si>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</si>
  <si>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</si>
  <si>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</si>
  <si>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</si>
  <si>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</si>
  <si>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</si>
  <si>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</si>
  <si>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</si>
  <si>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</si>
  <si>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</si>
  <si>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</si>
  <si>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</si>
  <si>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</si>
  <si>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</si>
  <si>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</si>
  <si>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</si>
  <si>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</si>
  <si>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</si>
  <si>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</si>
  <si>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</si>
  <si>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</si>
  <si>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</si>
  <si>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</si>
  <si>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</si>
  <si>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</si>
  <si>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</si>
  <si>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</si>
  <si>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</si>
  <si>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</si>
  <si>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</si>
  <si>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</si>
  <si>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</si>
  <si>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</si>
  <si>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</si>
  <si>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</si>
  <si>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</si>
  <si>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</si>
  <si>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</si>
  <si>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</si>
  <si>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</si>
  <si>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</si>
  <si>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</si>
  <si>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</si>
  <si>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</si>
  <si>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</si>
  <si>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</si>
  <si>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</si>
  <si>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</si>
  <si>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</si>
  <si>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</si>
  <si>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</si>
  <si>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</si>
  <si>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</si>
  <si>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</si>
  <si>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</si>
  <si>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</si>
  <si>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</si>
  <si>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</si>
  <si>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</si>
  <si>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</si>
  <si>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</si>
  <si>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</si>
  <si>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</si>
  <si>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</si>
  <si>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</si>
  <si>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</si>
  <si>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</si>
  <si>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</si>
  <si>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</si>
  <si>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</si>
  <si>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</si>
  <si>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</si>
  <si>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</si>
  <si>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</si>
  <si>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</si>
  <si>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</si>
  <si>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</si>
  <si>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</si>
  <si>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</si>
  <si>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</si>
  <si>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</si>
  <si>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</si>
  <si>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</si>
  <si>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</si>
  <si>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</si>
  <si>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</si>
  <si>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</si>
  <si>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</si>
  <si>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</si>
  <si>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</si>
  <si>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</si>
  <si>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</si>
  <si>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</si>
  <si>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</si>
  <si>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</si>
  <si>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</si>
  <si>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</si>
  <si>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</si>
  <si>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</si>
  <si>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</si>
  <si>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</si>
  <si>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</si>
  <si>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</si>
  <si>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</si>
  <si>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</si>
  <si>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</si>
  <si>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</si>
  <si>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</si>
  <si>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</si>
  <si>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</si>
  <si>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</si>
  <si>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</si>
  <si>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</si>
  <si>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</si>
  <si>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</si>
  <si>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</si>
  <si>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</si>
  <si>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</si>
  <si>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</si>
  <si>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</si>
  <si>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</si>
  <si>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</si>
  <si>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</si>
  <si>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</si>
  <si>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</si>
  <si>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</si>
  <si>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</si>
  <si>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</si>
  <si>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</si>
  <si>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</si>
  <si>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</si>
  <si>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</si>
  <si>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</si>
  <si>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</si>
  <si>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</si>
  <si>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</si>
  <si>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</si>
  <si>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</si>
  <si>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</si>
  <si>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</si>
  <si>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</si>
  <si>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</si>
  <si>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</si>
  <si>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</si>
  <si>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</si>
  <si>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</si>
  <si>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</si>
  <si>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</si>
  <si>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</si>
  <si>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</si>
  <si>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</si>
  <si>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</si>
  <si>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</si>
  <si>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</si>
  <si>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</si>
  <si>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</si>
  <si>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</si>
  <si>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</si>
  <si>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</si>
  <si>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</si>
  <si>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</si>
  <si>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</si>
  <si>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</si>
  <si>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</si>
  <si>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</si>
  <si>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</si>
  <si>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</si>
  <si>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</si>
  <si>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</si>
  <si>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</si>
  <si>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</si>
  <si>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</si>
  <si>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</si>
  <si>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</si>
  <si>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</si>
  <si>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</si>
  <si>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</si>
  <si>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</si>
  <si>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</si>
  <si>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</si>
  <si>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</si>
  <si>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</si>
  <si>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</si>
  <si>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</si>
  <si>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</si>
  <si>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</si>
  <si>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</si>
  <si>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DE_HEF33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</si>
  <si>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</si>
  <si>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</si>
  <si>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</si>
  <si>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</si>
  <si>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</si>
  <si>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</si>
  <si>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</si>
  <si>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</si>
  <si>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</si>
  <si>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</si>
  <si>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</si>
  <si>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DE_HMF33</t>
  </si>
  <si>
    <t>DE_GHD33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</si>
  <si>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</si>
  <si>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</si>
  <si>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</si>
  <si>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</si>
  <si>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</si>
  <si>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</si>
  <si>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</si>
  <si>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</si>
  <si>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</si>
  <si>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</si>
  <si>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</si>
  <si>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</si>
  <si>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</si>
  <si>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</si>
  <si>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</si>
  <si>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</si>
  <si>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</si>
  <si>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</si>
  <si>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</si>
  <si>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</si>
  <si>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</si>
  <si>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</si>
  <si>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</si>
  <si>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</si>
  <si>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</si>
  <si>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</si>
  <si>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</si>
  <si>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</si>
  <si>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</si>
  <si>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</si>
  <si>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</si>
  <si>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</si>
  <si>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</si>
  <si>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</si>
  <si>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</si>
  <si>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</si>
  <si>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</si>
  <si>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</si>
  <si>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</si>
  <si>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</si>
  <si>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</si>
  <si>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</si>
  <si>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</si>
  <si>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</si>
  <si>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</si>
  <si>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</si>
  <si>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</si>
  <si>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</si>
  <si>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</si>
  <si>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</si>
  <si>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</si>
  <si>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</si>
  <si>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</si>
  <si>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</si>
  <si>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</si>
  <si>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</si>
  <si>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</si>
  <si>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</si>
  <si>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</si>
  <si>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</si>
  <si>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</si>
  <si>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</si>
  <si>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</si>
  <si>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</si>
  <si>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</si>
  <si>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</si>
  <si>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</si>
  <si>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</si>
  <si>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</si>
  <si>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</si>
  <si>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</si>
  <si>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</si>
  <si>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</si>
  <si>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</si>
  <si>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</si>
  <si>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</si>
  <si>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</si>
  <si>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</si>
  <si>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</si>
  <si>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</si>
  <si>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</si>
  <si>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</si>
  <si>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</si>
  <si>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</si>
  <si>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</si>
  <si>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</si>
  <si>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</si>
  <si>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</si>
  <si>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</si>
  <si>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</si>
  <si>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</si>
  <si>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</si>
  <si>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</si>
  <si>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</si>
  <si>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</si>
  <si>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</si>
  <si>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</si>
  <si>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</si>
  <si>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</si>
  <si>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</si>
  <si>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</si>
  <si>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</si>
  <si>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</si>
  <si>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</si>
  <si>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</si>
  <si>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</si>
  <si>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</si>
  <si>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</si>
  <si>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</si>
  <si>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</si>
  <si>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</si>
  <si>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</si>
  <si>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</si>
  <si>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</si>
  <si>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</si>
  <si>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</si>
  <si>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</si>
  <si>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</si>
  <si>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</si>
  <si>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</si>
  <si>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</si>
  <si>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</si>
  <si>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</si>
  <si>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</si>
  <si>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</si>
  <si>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</si>
  <si>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</si>
  <si>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</si>
  <si>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</si>
  <si>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</si>
  <si>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</si>
  <si>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</si>
  <si>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</si>
  <si>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</si>
  <si>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</si>
  <si>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</si>
  <si>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</si>
  <si>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</si>
  <si>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</si>
  <si>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</si>
  <si>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</si>
  <si>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</si>
  <si>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</si>
  <si>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</si>
  <si>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</si>
  <si>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</si>
  <si>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</si>
  <si>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</si>
  <si>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</si>
  <si>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</si>
  <si>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</si>
  <si>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</si>
  <si>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Stadtwerke Hechingen</t>
  </si>
  <si>
    <t xml:space="preserve"> 
9870086400008</t>
  </si>
  <si>
    <t>Alte Rottenburger Str. 5</t>
  </si>
  <si>
    <t>Hechingen</t>
  </si>
  <si>
    <t xml:space="preserve"> osswald@stadtwerke-hechingen.de</t>
  </si>
  <si>
    <t>07471 936520</t>
  </si>
  <si>
    <t>NCHN007008640000</t>
  </si>
  <si>
    <t>DWD Hechingen</t>
  </si>
  <si>
    <t>Q651</t>
  </si>
  <si>
    <t>Stefan Osswald</t>
  </si>
  <si>
    <t>DE_GBA33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</si>
</sst>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I28" sqref="I28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473</v>
      </c>
    </row>
    <row r="3" spans="2:7"/>
    <row r="4" spans="2:7">
      <c r="B4" s="8" t="s">
        <v>469</v>
      </c>
    </row>
    <row r="5" spans="2:7">
      <c r="B5" s="8" t="s">
        <v>470</v>
      </c>
    </row>
    <row r="6" spans="2:7"/>
    <row r="7" spans="2:7">
      <c r="B7" t="s">
        <v>665</v>
      </c>
    </row>
    <row r="8" spans="2:7" s="8" customFormat="1">
      <c r="B8" s="8" t="s">
        <v>668</v>
      </c>
    </row>
    <row r="9" spans="2:7" s="8" customFormat="1"/>
    <row r="10" spans="2:7" s="8" customFormat="1">
      <c r="B10" s="14" t="s">
        <v>456</v>
      </c>
    </row>
    <row r="11" spans="2:7" s="8" customFormat="1">
      <c r="B11" s="8" t="s">
        <v>666</v>
      </c>
    </row>
    <row r="12" spans="2:7" s="8" customFormat="1">
      <c r="B12" s="8" t="s">
        <v>507</v>
      </c>
    </row>
    <row r="13" spans="2:7" s="8" customFormat="1">
      <c r="B13" s="8" t="s">
        <v>667</v>
      </c>
    </row>
    <row r="14" spans="2:7" s="8" customFormat="1"/>
    <row r="15" spans="2:7">
      <c r="B15" s="20" t="s">
        <v>472</v>
      </c>
      <c r="C15" s="15"/>
    </row>
    <row r="16" spans="2:7">
      <c r="B16" s="15"/>
      <c r="C16" s="15"/>
      <c r="G16" s="10"/>
    </row>
    <row r="17" spans="2:12">
      <c r="B17" s="17" t="s">
        <v>353</v>
      </c>
      <c r="C17" s="15"/>
    </row>
    <row r="18" spans="2:12" s="8" customFormat="1">
      <c r="B18" s="18" t="s">
        <v>347</v>
      </c>
      <c r="C18" s="15"/>
    </row>
    <row r="19" spans="2:12" s="8" customFormat="1">
      <c r="B19" s="18" t="s">
        <v>348</v>
      </c>
      <c r="C19" s="15"/>
    </row>
    <row r="20" spans="2:12">
      <c r="B20" s="17"/>
      <c r="C20" s="15"/>
    </row>
    <row r="21" spans="2:12">
      <c r="B21" s="3" t="s">
        <v>471</v>
      </c>
      <c r="C21" s="15"/>
    </row>
    <row r="22" spans="2:12" s="8" customFormat="1">
      <c r="B22" s="18" t="s">
        <v>349</v>
      </c>
      <c r="C22" s="15"/>
    </row>
    <row r="23" spans="2:12" s="8" customFormat="1">
      <c r="B23" s="18" t="s">
        <v>350</v>
      </c>
      <c r="C23" s="15"/>
    </row>
    <row r="24" spans="2:12">
      <c r="B24" s="17"/>
      <c r="C24" s="15"/>
    </row>
    <row r="25" spans="2:12">
      <c r="B25" s="17" t="s">
        <v>354</v>
      </c>
      <c r="C25" s="15"/>
    </row>
    <row r="26" spans="2:12">
      <c r="B26" s="18" t="s">
        <v>351</v>
      </c>
      <c r="C26" s="15"/>
      <c r="F26" s="8"/>
      <c r="G26" s="8"/>
      <c r="H26" s="8"/>
    </row>
    <row r="27" spans="2:12">
      <c r="B27" s="18" t="s">
        <v>352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355</v>
      </c>
      <c r="C29" s="19">
        <v>42248</v>
      </c>
      <c r="E29" s="8"/>
      <c r="F29" s="8"/>
      <c r="G29" s="8"/>
      <c r="H29" s="8"/>
    </row>
    <row r="30" spans="2:12">
      <c r="B30" s="21" t="s">
        <v>356</v>
      </c>
      <c r="C30" s="327" t="s">
        <v>658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31" sqref="D3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267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662</v>
      </c>
      <c r="D4" s="27">
        <v>42927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661</v>
      </c>
      <c r="D6" s="27">
        <v>42826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270</v>
      </c>
      <c r="D9" s="41" t="s">
        <v>669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493</v>
      </c>
      <c r="D11" s="341" t="s">
        <v>670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271</v>
      </c>
      <c r="D13" s="41" t="s">
        <v>671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272</v>
      </c>
      <c r="D15" s="43">
        <v>72379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273</v>
      </c>
      <c r="D17" s="41" t="s">
        <v>672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274</v>
      </c>
      <c r="D19" s="41" t="s">
        <v>678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275</v>
      </c>
      <c r="D21" s="44" t="s">
        <v>673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276</v>
      </c>
      <c r="D23" s="41" t="s">
        <v>674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494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468</v>
      </c>
      <c r="D27" s="42" t="s">
        <v>404</v>
      </c>
      <c r="E27" s="39"/>
      <c r="F27" s="11"/>
    </row>
    <row r="28" spans="1:15">
      <c r="B28" s="15"/>
      <c r="C28" s="65" t="s">
        <v>509</v>
      </c>
      <c r="D28" s="48" t="str">
        <f>IF(D27&lt;&gt;C28,VLOOKUP(D27,$C$29:$D$48,2,FALSE),C28)</f>
        <v>Hechingen</v>
      </c>
      <c r="E28" s="38"/>
      <c r="F28" s="11"/>
      <c r="G28" s="2"/>
    </row>
    <row r="29" spans="1:15">
      <c r="B29" s="15"/>
      <c r="C29" s="22" t="s">
        <v>404</v>
      </c>
      <c r="D29" s="45" t="s">
        <v>672</v>
      </c>
      <c r="E29" s="40"/>
      <c r="F29" s="11"/>
      <c r="G29" s="2"/>
    </row>
    <row r="30" spans="1:15">
      <c r="B30" s="15"/>
      <c r="C30" s="22" t="s">
        <v>405</v>
      </c>
      <c r="D30" s="45"/>
      <c r="E30" s="40"/>
      <c r="F30" s="47"/>
      <c r="G30" s="2"/>
    </row>
    <row r="31" spans="1:15">
      <c r="B31" s="15"/>
      <c r="C31" s="22" t="s">
        <v>428</v>
      </c>
      <c r="D31" s="46"/>
      <c r="E31" s="40"/>
      <c r="F31" s="47"/>
      <c r="G31" s="2"/>
    </row>
    <row r="32" spans="1:15">
      <c r="B32" s="15"/>
      <c r="C32" s="22" t="s">
        <v>429</v>
      </c>
      <c r="D32" s="46"/>
      <c r="E32" s="40"/>
      <c r="F32" s="47"/>
      <c r="G32" s="2"/>
    </row>
    <row r="33" spans="2:7">
      <c r="B33" s="15"/>
      <c r="C33" s="22" t="s">
        <v>430</v>
      </c>
      <c r="D33" s="45"/>
      <c r="E33" s="40"/>
      <c r="F33" s="47"/>
      <c r="G33" s="2"/>
    </row>
    <row r="34" spans="2:7">
      <c r="B34" s="15"/>
      <c r="C34" s="22" t="s">
        <v>431</v>
      </c>
      <c r="D34" s="46"/>
      <c r="E34" s="40"/>
      <c r="F34" s="47"/>
      <c r="G34" s="2"/>
    </row>
    <row r="35" spans="2:7">
      <c r="B35" s="15"/>
      <c r="C35" s="22" t="s">
        <v>432</v>
      </c>
      <c r="D35" s="46"/>
      <c r="E35" s="40"/>
      <c r="F35" s="47"/>
      <c r="G35" s="2"/>
    </row>
    <row r="36" spans="2:7">
      <c r="B36" s="15"/>
      <c r="C36" s="22" t="s">
        <v>433</v>
      </c>
      <c r="D36" s="46"/>
      <c r="E36" s="40"/>
      <c r="F36" s="47"/>
      <c r="G36" s="2"/>
    </row>
    <row r="37" spans="2:7">
      <c r="B37" s="15"/>
      <c r="C37" s="22" t="s">
        <v>434</v>
      </c>
      <c r="D37" s="46"/>
      <c r="E37" s="40"/>
      <c r="F37" s="47"/>
      <c r="G37" s="2"/>
    </row>
    <row r="38" spans="2:7">
      <c r="B38" s="15"/>
      <c r="C38" s="22" t="s">
        <v>440</v>
      </c>
      <c r="D38" s="46"/>
      <c r="E38" s="40"/>
      <c r="F38" s="47"/>
      <c r="G38" s="2"/>
    </row>
    <row r="39" spans="2:7">
      <c r="B39" s="15"/>
      <c r="C39" s="22" t="s">
        <v>441</v>
      </c>
      <c r="D39" s="46"/>
      <c r="E39" s="40"/>
      <c r="F39" s="47"/>
      <c r="G39" s="2"/>
    </row>
    <row r="40" spans="2:7">
      <c r="B40" s="15"/>
      <c r="C40" s="22" t="s">
        <v>442</v>
      </c>
      <c r="D40" s="46"/>
      <c r="E40" s="40"/>
      <c r="F40" s="47"/>
      <c r="G40" s="2"/>
    </row>
    <row r="41" spans="2:7">
      <c r="B41" s="15"/>
      <c r="C41" s="22" t="s">
        <v>443</v>
      </c>
      <c r="D41" s="46"/>
      <c r="E41" s="40"/>
      <c r="F41" s="47"/>
      <c r="G41" s="2"/>
    </row>
    <row r="42" spans="2:7">
      <c r="B42" s="15"/>
      <c r="C42" s="22" t="s">
        <v>444</v>
      </c>
      <c r="D42" s="46"/>
      <c r="E42" s="40"/>
      <c r="F42" s="47"/>
      <c r="G42" s="2"/>
    </row>
    <row r="43" spans="2:7">
      <c r="B43" s="15"/>
      <c r="C43" s="22" t="s">
        <v>445</v>
      </c>
      <c r="D43" s="46"/>
      <c r="E43" s="40"/>
      <c r="F43" s="47"/>
      <c r="G43" s="2"/>
    </row>
    <row r="44" spans="2:7">
      <c r="B44" s="15"/>
      <c r="C44" s="22" t="s">
        <v>446</v>
      </c>
      <c r="D44" s="46"/>
      <c r="E44" s="40"/>
      <c r="F44" s="47"/>
      <c r="G44" s="2"/>
    </row>
    <row r="45" spans="2:7">
      <c r="B45" s="15"/>
      <c r="C45" s="22" t="s">
        <v>447</v>
      </c>
      <c r="D45" s="46"/>
      <c r="E45" s="40"/>
      <c r="F45" s="47"/>
      <c r="G45" s="2"/>
    </row>
    <row r="46" spans="2:7">
      <c r="B46" s="15"/>
      <c r="C46" s="22" t="s">
        <v>448</v>
      </c>
      <c r="D46" s="46"/>
      <c r="E46" s="40"/>
      <c r="F46" s="47"/>
    </row>
    <row r="47" spans="2:7">
      <c r="B47" s="15"/>
      <c r="C47" s="22" t="s">
        <v>449</v>
      </c>
      <c r="D47" s="46"/>
      <c r="E47" s="40"/>
      <c r="F47" s="47"/>
    </row>
    <row r="48" spans="2:7">
      <c r="B48" s="15"/>
      <c r="C48" s="22" t="s">
        <v>450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4" priority="2">
      <formula>IF(CELL("Zeile",D29)&lt;$D$25+CELL("Zeile",$D$29),1,0)</formula>
    </cfRule>
  </conditionalFormatting>
  <conditionalFormatting sqref="D30:D48">
    <cfRule type="expression" dxfId="63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55" zoomScale="80" zoomScaleNormal="80" workbookViewId="0">
      <selection activeCell="D48" sqref="D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454</v>
      </c>
      <c r="D5" s="58" t="str">
        <f>Netzbetreiber!$D$9</f>
        <v>Stadtwerke Hechingen</v>
      </c>
      <c r="H5" s="67"/>
      <c r="I5" s="67"/>
      <c r="J5" s="67"/>
      <c r="K5" s="67"/>
    </row>
    <row r="6" spans="2:15" ht="15" customHeight="1">
      <c r="B6" s="22"/>
      <c r="C6" s="61" t="s">
        <v>453</v>
      </c>
      <c r="D6" s="58" t="str">
        <f>Netzbetreiber!D28</f>
        <v>Hechingen</v>
      </c>
      <c r="E6" s="15"/>
      <c r="H6" s="67"/>
      <c r="I6" s="67"/>
      <c r="J6" s="67"/>
      <c r="K6" s="67"/>
    </row>
    <row r="7" spans="2:15" ht="15" customHeight="1">
      <c r="B7" s="22"/>
      <c r="C7" s="60" t="s">
        <v>495</v>
      </c>
      <c r="D7" s="328" t="str">
        <f>Netzbetreiber!$D$11</f>
        <v xml:space="preserve"> 
9870086400008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42826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277</v>
      </c>
      <c r="D11" s="33" t="s">
        <v>265</v>
      </c>
      <c r="E11" s="15"/>
      <c r="H11" s="271" t="s">
        <v>265</v>
      </c>
      <c r="I11" s="271" t="s">
        <v>268</v>
      </c>
      <c r="J11" s="271" t="s">
        <v>269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623</v>
      </c>
      <c r="D13" s="33" t="s">
        <v>624</v>
      </c>
      <c r="E13" s="15"/>
      <c r="H13" s="271" t="s">
        <v>624</v>
      </c>
      <c r="I13" s="271" t="s">
        <v>625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439</v>
      </c>
      <c r="D15" s="42" t="s">
        <v>675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438</v>
      </c>
      <c r="D16" s="42" t="s">
        <v>437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377</v>
      </c>
      <c r="D18" s="49" t="s">
        <v>266</v>
      </c>
      <c r="E18" s="15"/>
      <c r="H18" s="269" t="s">
        <v>266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583</v>
      </c>
      <c r="I19" s="270" t="s">
        <v>496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497</v>
      </c>
      <c r="I20" s="270" t="s">
        <v>498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621</v>
      </c>
      <c r="D22" s="49" t="s">
        <v>617</v>
      </c>
      <c r="E22" s="15"/>
      <c r="H22" s="267" t="s">
        <v>617</v>
      </c>
      <c r="I22" s="267" t="s">
        <v>618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619</v>
      </c>
      <c r="E23" s="15"/>
      <c r="H23" s="267" t="s">
        <v>620</v>
      </c>
      <c r="I23" s="8" t="s">
        <v>616</v>
      </c>
      <c r="J23" s="8"/>
      <c r="K23" s="8"/>
      <c r="L23" s="268"/>
    </row>
    <row r="24" spans="2:16" ht="15" customHeight="1">
      <c r="B24" s="22"/>
      <c r="C24" s="24" t="s">
        <v>622</v>
      </c>
      <c r="D24" s="24" t="str">
        <f>IF(D22=$H$22,L24,IF(D23=$H$24,M24,N24))</f>
        <v>=&gt;  Q(D) = KW  x  h(T, SLP-Typ)  x  F(WT)</v>
      </c>
      <c r="E24" s="15"/>
      <c r="H24" s="267" t="s">
        <v>619</v>
      </c>
      <c r="I24" s="267" t="s">
        <v>626</v>
      </c>
      <c r="J24" s="8"/>
      <c r="K24" s="8"/>
      <c r="L24" s="270" t="s">
        <v>627</v>
      </c>
      <c r="M24" s="270" t="s">
        <v>629</v>
      </c>
      <c r="N24" s="270" t="s">
        <v>628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379</v>
      </c>
      <c r="C26" s="6" t="s">
        <v>586</v>
      </c>
      <c r="D26" s="42" t="s">
        <v>134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630</v>
      </c>
      <c r="D27" s="42" t="s">
        <v>631</v>
      </c>
      <c r="E27" s="15"/>
      <c r="H27" s="297" t="s">
        <v>631</v>
      </c>
      <c r="I27" s="269" t="s">
        <v>632</v>
      </c>
      <c r="J27" s="269" t="s">
        <v>633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634</v>
      </c>
      <c r="I28" s="270" t="s">
        <v>635</v>
      </c>
      <c r="J28" s="270" t="s">
        <v>636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637</v>
      </c>
      <c r="I29" s="270" t="s">
        <v>638</v>
      </c>
      <c r="J29" s="270" t="s">
        <v>639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501</v>
      </c>
      <c r="C31" s="6" t="s">
        <v>585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640</v>
      </c>
      <c r="I32" s="270" t="s">
        <v>641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642</v>
      </c>
      <c r="I33" s="267" t="s">
        <v>637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557</v>
      </c>
      <c r="C35" s="24" t="s">
        <v>504</v>
      </c>
      <c r="D35" s="42">
        <v>14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558</v>
      </c>
      <c r="C37" s="5" t="s">
        <v>374</v>
      </c>
      <c r="D37" s="34">
        <v>1500000</v>
      </c>
      <c r="E37" s="15" t="s">
        <v>513</v>
      </c>
      <c r="I37" s="267"/>
      <c r="J37" s="267"/>
      <c r="K37" s="267"/>
      <c r="L37" s="267"/>
      <c r="M37" s="268"/>
    </row>
    <row r="38" spans="2:39" customFormat="1" ht="15" customHeight="1">
      <c r="C38" s="8" t="s">
        <v>499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559</v>
      </c>
      <c r="C40" s="5" t="s">
        <v>375</v>
      </c>
      <c r="D40" s="36">
        <v>500</v>
      </c>
      <c r="E40" s="15" t="s">
        <v>549</v>
      </c>
      <c r="H40" s="67"/>
      <c r="I40" s="67"/>
      <c r="J40" s="67"/>
      <c r="K40" s="67"/>
    </row>
    <row r="41" spans="2:39" ht="15" customHeight="1">
      <c r="C41" s="8" t="s">
        <v>500</v>
      </c>
    </row>
    <row r="42" spans="2:39" ht="15" customHeight="1">
      <c r="B42" s="7"/>
      <c r="C42" s="3"/>
    </row>
    <row r="43" spans="2:39" ht="15" customHeight="1">
      <c r="B43" s="7"/>
      <c r="C43" s="3" t="s">
        <v>548</v>
      </c>
    </row>
    <row r="44" spans="2:39" ht="18" customHeight="1">
      <c r="C44" s="3" t="s">
        <v>550</v>
      </c>
    </row>
    <row r="45" spans="2:39" ht="18" customHeight="1">
      <c r="C45" s="3"/>
    </row>
    <row r="46" spans="2:39" ht="15" customHeight="1">
      <c r="B46" s="22" t="s">
        <v>560</v>
      </c>
      <c r="C46" s="60" t="s">
        <v>584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594</v>
      </c>
      <c r="D48" s="45" t="s">
        <v>676</v>
      </c>
    </row>
    <row r="49" spans="3:4" ht="18" customHeight="1">
      <c r="C49" s="22" t="s">
        <v>595</v>
      </c>
      <c r="D49" s="45"/>
    </row>
    <row r="50" spans="3:4" ht="18" customHeight="1">
      <c r="C50" s="22" t="s">
        <v>596</v>
      </c>
      <c r="D50" s="45"/>
    </row>
    <row r="51" spans="3:4" ht="18" customHeight="1">
      <c r="C51" s="22" t="s">
        <v>597</v>
      </c>
      <c r="D51" s="45"/>
    </row>
    <row r="52" spans="3:4" ht="18" customHeight="1">
      <c r="C52" s="22" t="s">
        <v>598</v>
      </c>
      <c r="D52" s="45"/>
    </row>
    <row r="53" spans="3:4" ht="18" customHeight="1">
      <c r="C53" s="22" t="s">
        <v>599</v>
      </c>
      <c r="D53" s="45"/>
    </row>
    <row r="54" spans="3:4" ht="18" customHeight="1">
      <c r="C54" s="22" t="s">
        <v>600</v>
      </c>
      <c r="D54" s="45"/>
    </row>
    <row r="55" spans="3:4" ht="18" customHeight="1">
      <c r="C55" s="22" t="s">
        <v>601</v>
      </c>
      <c r="D55" s="45"/>
    </row>
    <row r="56" spans="3:4" ht="18" customHeight="1">
      <c r="C56" s="22" t="s">
        <v>602</v>
      </c>
      <c r="D56" s="45"/>
    </row>
    <row r="57" spans="3:4" ht="18" customHeight="1">
      <c r="C57" s="22" t="s">
        <v>603</v>
      </c>
      <c r="D57" s="45"/>
    </row>
    <row r="58" spans="3:4" ht="18" customHeight="1">
      <c r="C58" s="22" t="s">
        <v>604</v>
      </c>
      <c r="D58" s="45"/>
    </row>
    <row r="59" spans="3:4" ht="18" customHeight="1">
      <c r="C59" s="22" t="s">
        <v>605</v>
      </c>
      <c r="D59" s="45"/>
    </row>
    <row r="60" spans="3:4" ht="18" customHeight="1">
      <c r="C60" s="22" t="s">
        <v>606</v>
      </c>
      <c r="D60" s="45"/>
    </row>
    <row r="61" spans="3:4" ht="18" customHeight="1">
      <c r="C61" s="22" t="s">
        <v>607</v>
      </c>
      <c r="D61" s="45"/>
    </row>
    <row r="62" spans="3:4" ht="18" customHeight="1">
      <c r="C62" s="22" t="s">
        <v>608</v>
      </c>
      <c r="D62" s="45"/>
    </row>
  </sheetData>
  <sheetProtection sheet="1" objects="1" scenarios="1"/>
  <conditionalFormatting sqref="D15">
    <cfRule type="expression" dxfId="62" priority="21">
      <formula>IF($D$11="Gaspool",1,0)</formula>
    </cfRule>
  </conditionalFormatting>
  <conditionalFormatting sqref="D16">
    <cfRule type="expression" dxfId="61" priority="18">
      <formula>IF($D$11="NCG",1,0)</formula>
    </cfRule>
  </conditionalFormatting>
  <conditionalFormatting sqref="D48:D62">
    <cfRule type="expression" dxfId="60" priority="17">
      <formula>IF(CELL("Zeile",D48)&lt;$D$46+CELL("Zeile",$D$48),1,0)</formula>
    </cfRule>
  </conditionalFormatting>
  <conditionalFormatting sqref="D49:D62">
    <cfRule type="expression" dxfId="59" priority="16">
      <formula>IF(CELL(D49)&lt;$D$36+27,1,0)</formula>
    </cfRule>
  </conditionalFormatting>
  <conditionalFormatting sqref="D23">
    <cfRule type="expression" dxfId="58" priority="15">
      <formula>IF($D$22=$H$22,1,0)</formula>
    </cfRule>
  </conditionalFormatting>
  <conditionalFormatting sqref="D31">
    <cfRule type="expression" dxfId="57" priority="4">
      <formula>IF($D$18="synthetisch",1,0)</formula>
    </cfRule>
  </conditionalFormatting>
  <conditionalFormatting sqref="D28">
    <cfRule type="expression" dxfId="56" priority="2">
      <formula>IF(AND($D$27=$I$27,$D$26=$H$26),1,0)</formula>
    </cfRule>
  </conditionalFormatting>
  <conditionalFormatting sqref="D26:D28">
    <cfRule type="expression" dxfId="55" priority="5">
      <formula>IF($D$18="analytisch",1,0)</formula>
    </cfRule>
  </conditionalFormatting>
  <conditionalFormatting sqref="D27">
    <cfRule type="expression" dxfId="54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abSelected="1" zoomScale="70" zoomScaleNormal="70" workbookViewId="0">
      <selection activeCell="H6" sqref="H6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552</v>
      </c>
    </row>
    <row r="3" spans="2:56" ht="15" customHeight="1">
      <c r="B3" s="170"/>
    </row>
    <row r="4" spans="2:56">
      <c r="B4" s="129"/>
      <c r="C4" s="56" t="s">
        <v>454</v>
      </c>
      <c r="D4" s="57"/>
      <c r="E4" s="330" t="str">
        <f>Netzbetreiber!D9</f>
        <v>Stadtwerke Hechingen</v>
      </c>
      <c r="F4" s="330"/>
      <c r="G4" s="330"/>
      <c r="M4" s="129"/>
      <c r="N4" s="129"/>
      <c r="O4" s="129"/>
    </row>
    <row r="5" spans="2:56">
      <c r="B5" s="129"/>
      <c r="C5" s="56" t="s">
        <v>453</v>
      </c>
      <c r="D5" s="57"/>
      <c r="E5" s="58" t="str">
        <f>Netzbetreiber!D28</f>
        <v>Hechingen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495</v>
      </c>
      <c r="D6" s="57"/>
      <c r="E6" s="329" t="str">
        <f>Netzbetreiber!D11</f>
        <v xml:space="preserve"> 
9870086400008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42826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506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531</v>
      </c>
      <c r="D9" s="129"/>
      <c r="E9" s="129"/>
      <c r="F9" s="153">
        <f>'SLP-Verfahren'!D46</f>
        <v>1</v>
      </c>
      <c r="H9" s="171" t="s">
        <v>609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593</v>
      </c>
      <c r="D10" s="129"/>
      <c r="E10" s="129"/>
      <c r="F10" s="49">
        <v>1</v>
      </c>
      <c r="G10" s="57"/>
      <c r="H10" s="171" t="s">
        <v>610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611</v>
      </c>
      <c r="D11" s="129"/>
      <c r="E11" s="129"/>
      <c r="F11" s="332" t="str">
        <f>INDEX('SLP-Verfahren'!D48:D62,'SLP-Temp-Gebiet #01'!F10)</f>
        <v>DWD Hechingen</v>
      </c>
      <c r="G11" s="332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592</v>
      </c>
      <c r="D13" s="342"/>
      <c r="E13" s="342"/>
      <c r="F13" s="181" t="s">
        <v>556</v>
      </c>
      <c r="G13" s="129" t="s">
        <v>554</v>
      </c>
      <c r="H13" s="261" t="s">
        <v>571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457</v>
      </c>
      <c r="D14" s="343"/>
      <c r="E14" s="89" t="s">
        <v>458</v>
      </c>
      <c r="F14" s="262" t="s">
        <v>85</v>
      </c>
      <c r="G14" s="263" t="s">
        <v>580</v>
      </c>
      <c r="H14" s="51">
        <v>-1.61</v>
      </c>
      <c r="I14" s="57"/>
      <c r="J14" s="129"/>
      <c r="K14" s="129"/>
      <c r="L14" s="129"/>
      <c r="M14" s="129"/>
      <c r="N14" s="129"/>
      <c r="O14" s="331" t="s">
        <v>659</v>
      </c>
      <c r="R14" s="207" t="s">
        <v>572</v>
      </c>
      <c r="S14" s="207" t="s">
        <v>573</v>
      </c>
      <c r="T14" s="207" t="s">
        <v>574</v>
      </c>
      <c r="U14" s="207" t="s">
        <v>575</v>
      </c>
      <c r="V14" s="207" t="s">
        <v>555</v>
      </c>
      <c r="W14" s="207" t="s">
        <v>576</v>
      </c>
      <c r="X14" s="207" t="s">
        <v>577</v>
      </c>
      <c r="Y14" s="207" t="s">
        <v>578</v>
      </c>
      <c r="Z14" s="207" t="s">
        <v>579</v>
      </c>
      <c r="AA14" s="207" t="s">
        <v>580</v>
      </c>
      <c r="AB14" s="207" t="s">
        <v>581</v>
      </c>
      <c r="AC14" s="207" t="s">
        <v>582</v>
      </c>
    </row>
    <row r="15" spans="2:56" ht="19.5" customHeight="1">
      <c r="B15" s="129"/>
      <c r="C15" s="343" t="s">
        <v>396</v>
      </c>
      <c r="D15" s="343"/>
      <c r="E15" s="89" t="s">
        <v>458</v>
      </c>
      <c r="F15" s="262" t="s">
        <v>81</v>
      </c>
      <c r="G15" s="263" t="s">
        <v>573</v>
      </c>
      <c r="H15" s="51">
        <v>-0.45</v>
      </c>
      <c r="I15" s="57"/>
      <c r="J15" s="129"/>
      <c r="K15" s="129"/>
      <c r="L15" s="129"/>
      <c r="M15" s="129"/>
      <c r="N15" s="129"/>
      <c r="O15" s="160"/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379</v>
      </c>
      <c r="AH15" s="260" t="s">
        <v>501</v>
      </c>
      <c r="AI15" s="260" t="s">
        <v>557</v>
      </c>
      <c r="AJ15" s="260" t="s">
        <v>558</v>
      </c>
      <c r="AK15" s="260" t="s">
        <v>559</v>
      </c>
      <c r="AL15" s="260" t="s">
        <v>560</v>
      </c>
      <c r="AM15" s="260" t="s">
        <v>561</v>
      </c>
      <c r="AN15" s="260" t="s">
        <v>562</v>
      </c>
      <c r="AO15" s="260" t="s">
        <v>563</v>
      </c>
      <c r="AP15" s="260" t="s">
        <v>564</v>
      </c>
      <c r="AQ15" s="260" t="s">
        <v>565</v>
      </c>
      <c r="AR15" s="260" t="s">
        <v>566</v>
      </c>
      <c r="AS15" s="260" t="s">
        <v>567</v>
      </c>
      <c r="AT15" s="260" t="s">
        <v>568</v>
      </c>
      <c r="AU15" s="260" t="s">
        <v>569</v>
      </c>
      <c r="AV15" s="260" t="s">
        <v>570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526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532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527</v>
      </c>
      <c r="D20" s="178" t="s">
        <v>522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534</v>
      </c>
      <c r="D21" s="152" t="s">
        <v>524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545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510</v>
      </c>
      <c r="T23" s="288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529</v>
      </c>
      <c r="D24" s="186"/>
      <c r="E24" s="155" t="s">
        <v>672</v>
      </c>
      <c r="F24" s="155" t="s">
        <v>590</v>
      </c>
      <c r="G24" s="155"/>
      <c r="H24" s="155"/>
      <c r="I24" s="155"/>
      <c r="J24" s="155"/>
      <c r="K24" s="155"/>
      <c r="L24" s="155"/>
      <c r="M24" s="155"/>
      <c r="N24" s="155"/>
      <c r="O24" s="183" t="s">
        <v>530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523</v>
      </c>
      <c r="D25" s="186"/>
      <c r="E25" s="159" t="s">
        <v>677</v>
      </c>
      <c r="F25" s="159" t="s">
        <v>372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511</v>
      </c>
      <c r="F26" s="155" t="s">
        <v>511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511</v>
      </c>
      <c r="S26" s="67" t="s">
        <v>512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528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264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535</v>
      </c>
      <c r="D31" s="184" t="s">
        <v>263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541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370</v>
      </c>
      <c r="D33" s="152" t="s">
        <v>369</v>
      </c>
      <c r="E33" s="155" t="s">
        <v>3</v>
      </c>
      <c r="F33" s="155" t="s">
        <v>368</v>
      </c>
      <c r="G33" s="155" t="s">
        <v>359</v>
      </c>
      <c r="H33" s="155" t="s">
        <v>360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368</v>
      </c>
      <c r="T33" s="67" t="s">
        <v>359</v>
      </c>
      <c r="U33" s="67" t="s">
        <v>360</v>
      </c>
      <c r="V33" s="67" t="s">
        <v>361</v>
      </c>
      <c r="W33" s="67" t="s">
        <v>362</v>
      </c>
      <c r="X33" s="67" t="s">
        <v>363</v>
      </c>
      <c r="Y33" s="67" t="s">
        <v>364</v>
      </c>
      <c r="Z33" s="67" t="s">
        <v>365</v>
      </c>
      <c r="AA33" s="67" t="s">
        <v>366</v>
      </c>
      <c r="AB33" s="67" t="s">
        <v>367</v>
      </c>
    </row>
    <row r="34" spans="2:28">
      <c r="B34" s="181"/>
      <c r="C34" s="185" t="s">
        <v>460</v>
      </c>
      <c r="D34" s="152" t="s">
        <v>459</v>
      </c>
      <c r="E34" s="155" t="s">
        <v>520</v>
      </c>
      <c r="F34" s="155" t="s">
        <v>520</v>
      </c>
      <c r="G34" s="155" t="s">
        <v>520</v>
      </c>
      <c r="H34" s="155" t="s">
        <v>520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520</v>
      </c>
      <c r="S34" s="67" t="s">
        <v>521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613</v>
      </c>
      <c r="D35" s="152" t="s">
        <v>614</v>
      </c>
      <c r="E35" s="155" t="s">
        <v>612</v>
      </c>
      <c r="F35" s="155" t="s">
        <v>612</v>
      </c>
      <c r="G35" s="155" t="s">
        <v>612</v>
      </c>
      <c r="H35" s="155" t="s">
        <v>612</v>
      </c>
      <c r="I35" s="155" t="s">
        <v>612</v>
      </c>
      <c r="J35" s="155" t="s">
        <v>612</v>
      </c>
      <c r="K35" s="155" t="s">
        <v>612</v>
      </c>
      <c r="L35" s="155" t="s">
        <v>612</v>
      </c>
      <c r="M35" s="155" t="s">
        <v>612</v>
      </c>
      <c r="N35" s="155" t="s">
        <v>612</v>
      </c>
      <c r="O35" s="183" t="s">
        <v>142</v>
      </c>
      <c r="Q35" s="209"/>
      <c r="R35" s="67" t="s">
        <v>612</v>
      </c>
      <c r="S35" s="67" t="s">
        <v>615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452</v>
      </c>
      <c r="D36" s="118" t="s">
        <v>546</v>
      </c>
      <c r="E36" s="161" t="s">
        <v>461</v>
      </c>
      <c r="F36" s="161" t="s">
        <v>461</v>
      </c>
      <c r="G36" s="161" t="s">
        <v>462</v>
      </c>
      <c r="H36" s="161" t="s">
        <v>462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462</v>
      </c>
      <c r="S36" s="67" t="s">
        <v>461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358</v>
      </c>
      <c r="D39" s="196"/>
      <c r="E39" s="196" t="s">
        <v>539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540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533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543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544</v>
      </c>
      <c r="D46" s="199" t="s">
        <v>542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371</v>
      </c>
      <c r="K46" s="196"/>
      <c r="L46" s="196"/>
      <c r="M46" s="196"/>
      <c r="N46" s="196"/>
      <c r="O46" s="197"/>
    </row>
    <row r="47" spans="2:28">
      <c r="B47" s="191"/>
      <c r="C47" s="198" t="s">
        <v>357</v>
      </c>
      <c r="D47" s="199" t="s">
        <v>542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371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587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551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527</v>
      </c>
      <c r="D54" s="178" t="s">
        <v>522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534</v>
      </c>
      <c r="D55" s="152" t="s">
        <v>524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545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529</v>
      </c>
      <c r="D58" s="186"/>
      <c r="E58" s="155" t="str">
        <f>E24</f>
        <v>Hechingen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530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523</v>
      </c>
      <c r="D59" s="186"/>
      <c r="E59" s="159" t="str">
        <f>E25</f>
        <v>Q651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528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264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535</v>
      </c>
      <c r="D65" s="184" t="s">
        <v>263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541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370</v>
      </c>
      <c r="D67" s="152" t="s">
        <v>369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460</v>
      </c>
      <c r="D68" s="152" t="s">
        <v>459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613</v>
      </c>
      <c r="D69" s="152" t="s">
        <v>614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452</v>
      </c>
      <c r="D70" s="118" t="s">
        <v>546</v>
      </c>
      <c r="E70" s="162" t="s">
        <v>462</v>
      </c>
      <c r="F70" s="162" t="s">
        <v>462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588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2" priority="28">
      <formula>IF(E$20&lt;=$F$18,1,0)</formula>
    </cfRule>
  </conditionalFormatting>
  <conditionalFormatting sqref="E32:N36">
    <cfRule type="expression" dxfId="51" priority="27">
      <formula>IF(E$30&lt;=$F$28,1,0)</formula>
    </cfRule>
  </conditionalFormatting>
  <conditionalFormatting sqref="E26:F26">
    <cfRule type="expression" dxfId="50" priority="26">
      <formula>IF(E$20&lt;=$F$18,1,0)</formula>
    </cfRule>
  </conditionalFormatting>
  <conditionalFormatting sqref="E26:N26">
    <cfRule type="expression" dxfId="49" priority="25">
      <formula>IF(E$20&lt;=$F$18,1,0)</formula>
    </cfRule>
  </conditionalFormatting>
  <conditionalFormatting sqref="E56:N59">
    <cfRule type="expression" dxfId="48" priority="22">
      <formula>IF(E$54&lt;=$F$52,1,0)</formula>
    </cfRule>
  </conditionalFormatting>
  <conditionalFormatting sqref="E60:N60">
    <cfRule type="expression" dxfId="47" priority="21">
      <formula>IF(E$54&lt;=$F$52,1,0)</formula>
    </cfRule>
  </conditionalFormatting>
  <conditionalFormatting sqref="E66:N68">
    <cfRule type="expression" dxfId="46" priority="15">
      <formula>IF(E$64&lt;=$F$62,1,0)</formula>
    </cfRule>
  </conditionalFormatting>
  <conditionalFormatting sqref="E65:N68 E70:N70">
    <cfRule type="expression" dxfId="45" priority="13">
      <formula>IF(E$64&gt;$F$62,1,0)</formula>
    </cfRule>
  </conditionalFormatting>
  <conditionalFormatting sqref="E56:N60">
    <cfRule type="expression" dxfId="44" priority="12">
      <formula>IF(E$54&gt;$F$52,1,0)</formula>
    </cfRule>
  </conditionalFormatting>
  <conditionalFormatting sqref="E21:N26">
    <cfRule type="expression" dxfId="43" priority="11">
      <formula>IF(E$20&gt;$F$18,1,0)</formula>
    </cfRule>
  </conditionalFormatting>
  <conditionalFormatting sqref="E32:N36">
    <cfRule type="expression" dxfId="42" priority="10">
      <formula>IF(E$30&gt;$F$28,1,0)</formula>
    </cfRule>
  </conditionalFormatting>
  <conditionalFormatting sqref="H11 H8:H9">
    <cfRule type="expression" dxfId="41" priority="9">
      <formula>IF($F$9=1,1,0)</formula>
    </cfRule>
  </conditionalFormatting>
  <conditionalFormatting sqref="E55:N55">
    <cfRule type="expression" dxfId="40" priority="8">
      <formula>IF(E$54&gt;$F$52,1,0)</formula>
    </cfRule>
  </conditionalFormatting>
  <conditionalFormatting sqref="E31:N31">
    <cfRule type="expression" dxfId="39" priority="7">
      <formula>IF(E$30&gt;$F$28,1,0)</formula>
    </cfRule>
  </conditionalFormatting>
  <conditionalFormatting sqref="E70:N70">
    <cfRule type="expression" dxfId="38" priority="6">
      <formula>IF(E$64&lt;=$F$62,1,0)</formula>
    </cfRule>
  </conditionalFormatting>
  <conditionalFormatting sqref="H10">
    <cfRule type="expression" dxfId="37" priority="5">
      <formula>IF($F$9=1,1,0)</formula>
    </cfRule>
  </conditionalFormatting>
  <conditionalFormatting sqref="E69:N69">
    <cfRule type="expression" dxfId="36" priority="2">
      <formula>IF(E$64&lt;=$F$62,1,0)</formula>
    </cfRule>
  </conditionalFormatting>
  <conditionalFormatting sqref="E69:N69">
    <cfRule type="expression" dxfId="35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552</v>
      </c>
    </row>
    <row r="3" spans="2:56" ht="15" customHeight="1">
      <c r="B3" s="170"/>
    </row>
    <row r="4" spans="2:56">
      <c r="B4" s="129"/>
      <c r="C4" s="56" t="s">
        <v>454</v>
      </c>
      <c r="D4" s="57"/>
      <c r="E4" s="330" t="str">
        <f>Netzbetreiber!$D$9</f>
        <v>Stadtwerke Hechingen</v>
      </c>
      <c r="F4" s="129"/>
      <c r="M4" s="129"/>
      <c r="N4" s="129"/>
      <c r="O4" s="129"/>
    </row>
    <row r="5" spans="2:56">
      <c r="B5" s="129"/>
      <c r="C5" s="56" t="s">
        <v>453</v>
      </c>
      <c r="D5" s="57"/>
      <c r="E5" s="58" t="str">
        <f>Netzbetreiber!$D$28</f>
        <v>Hechingen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495</v>
      </c>
      <c r="D6" s="57"/>
      <c r="E6" s="329" t="str">
        <f>Netzbetreiber!$D$11</f>
        <v xml:space="preserve"> 
9870086400008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42826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506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531</v>
      </c>
      <c r="D9" s="129"/>
      <c r="E9" s="129"/>
      <c r="F9" s="153">
        <f>'SLP-Verfahren'!D46</f>
        <v>1</v>
      </c>
      <c r="H9" s="171" t="s">
        <v>609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593</v>
      </c>
      <c r="D10" s="129"/>
      <c r="E10" s="129"/>
      <c r="F10" s="49">
        <v>2</v>
      </c>
      <c r="G10" s="57"/>
      <c r="H10" s="171" t="s">
        <v>610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611</v>
      </c>
      <c r="D11" s="129"/>
      <c r="E11" s="129"/>
      <c r="F11" s="332">
        <f>INDEX('SLP-Verfahren'!D48:D62,'SLP-Temp-Gebiet #02'!F10)</f>
        <v>0</v>
      </c>
      <c r="G11" s="332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592</v>
      </c>
      <c r="D13" s="342"/>
      <c r="E13" s="342"/>
      <c r="F13" s="181" t="s">
        <v>556</v>
      </c>
      <c r="G13" s="129" t="s">
        <v>554</v>
      </c>
      <c r="H13" s="261" t="s">
        <v>571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457</v>
      </c>
      <c r="D14" s="343"/>
      <c r="E14" s="89" t="s">
        <v>458</v>
      </c>
      <c r="F14" s="262" t="s">
        <v>85</v>
      </c>
      <c r="G14" s="263" t="s">
        <v>580</v>
      </c>
      <c r="H14" s="51">
        <v>0</v>
      </c>
      <c r="I14" s="57"/>
      <c r="J14" s="129"/>
      <c r="K14" s="129"/>
      <c r="L14" s="129"/>
      <c r="M14" s="129"/>
      <c r="N14" s="129"/>
      <c r="O14" s="331" t="s">
        <v>659</v>
      </c>
      <c r="R14" s="207" t="s">
        <v>572</v>
      </c>
      <c r="S14" s="207" t="s">
        <v>573</v>
      </c>
      <c r="T14" s="207" t="s">
        <v>574</v>
      </c>
      <c r="U14" s="207" t="s">
        <v>575</v>
      </c>
      <c r="V14" s="207" t="s">
        <v>555</v>
      </c>
      <c r="W14" s="207" t="s">
        <v>576</v>
      </c>
      <c r="X14" s="207" t="s">
        <v>577</v>
      </c>
      <c r="Y14" s="207" t="s">
        <v>578</v>
      </c>
      <c r="Z14" s="207" t="s">
        <v>579</v>
      </c>
      <c r="AA14" s="207" t="s">
        <v>580</v>
      </c>
      <c r="AB14" s="207" t="s">
        <v>581</v>
      </c>
      <c r="AC14" s="207" t="s">
        <v>582</v>
      </c>
    </row>
    <row r="15" spans="2:56" ht="19.5" customHeight="1">
      <c r="B15" s="129"/>
      <c r="C15" s="343" t="s">
        <v>396</v>
      </c>
      <c r="D15" s="343"/>
      <c r="E15" s="89" t="s">
        <v>458</v>
      </c>
      <c r="F15" s="262" t="s">
        <v>71</v>
      </c>
      <c r="G15" s="263" t="s">
        <v>574</v>
      </c>
      <c r="H15" s="51">
        <v>0</v>
      </c>
      <c r="I15" s="57"/>
      <c r="J15" s="129"/>
      <c r="K15" s="129"/>
      <c r="L15" s="129"/>
      <c r="M15" s="129"/>
      <c r="N15" s="129"/>
      <c r="O15" s="160" t="s">
        <v>536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379</v>
      </c>
      <c r="AH15" s="260" t="s">
        <v>501</v>
      </c>
      <c r="AI15" s="260" t="s">
        <v>557</v>
      </c>
      <c r="AJ15" s="260" t="s">
        <v>558</v>
      </c>
      <c r="AK15" s="260" t="s">
        <v>559</v>
      </c>
      <c r="AL15" s="260" t="s">
        <v>560</v>
      </c>
      <c r="AM15" s="260" t="s">
        <v>561</v>
      </c>
      <c r="AN15" s="260" t="s">
        <v>562</v>
      </c>
      <c r="AO15" s="260" t="s">
        <v>563</v>
      </c>
      <c r="AP15" s="260" t="s">
        <v>564</v>
      </c>
      <c r="AQ15" s="260" t="s">
        <v>565</v>
      </c>
      <c r="AR15" s="260" t="s">
        <v>566</v>
      </c>
      <c r="AS15" s="260" t="s">
        <v>567</v>
      </c>
      <c r="AT15" s="260" t="s">
        <v>568</v>
      </c>
      <c r="AU15" s="260" t="s">
        <v>569</v>
      </c>
      <c r="AV15" s="260" t="s">
        <v>570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526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532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527</v>
      </c>
      <c r="D20" s="178" t="s">
        <v>522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534</v>
      </c>
      <c r="D21" s="152" t="s">
        <v>524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545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510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529</v>
      </c>
      <c r="D24" s="186"/>
      <c r="E24" s="155" t="s">
        <v>589</v>
      </c>
      <c r="F24" s="155" t="s">
        <v>590</v>
      </c>
      <c r="G24" s="155"/>
      <c r="H24" s="155"/>
      <c r="I24" s="155"/>
      <c r="J24" s="155"/>
      <c r="K24" s="155"/>
      <c r="L24" s="155"/>
      <c r="M24" s="155"/>
      <c r="N24" s="155"/>
      <c r="O24" s="183" t="s">
        <v>530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523</v>
      </c>
      <c r="D25" s="186"/>
      <c r="E25" s="159" t="s">
        <v>372</v>
      </c>
      <c r="F25" s="159" t="s">
        <v>372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511</v>
      </c>
      <c r="F26" s="155" t="s">
        <v>511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511</v>
      </c>
      <c r="S26" s="67" t="s">
        <v>512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528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264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535</v>
      </c>
      <c r="D31" s="184" t="s">
        <v>263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541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370</v>
      </c>
      <c r="D33" s="152" t="s">
        <v>369</v>
      </c>
      <c r="E33" s="155" t="s">
        <v>3</v>
      </c>
      <c r="F33" s="155" t="s">
        <v>368</v>
      </c>
      <c r="G33" s="155" t="s">
        <v>359</v>
      </c>
      <c r="H33" s="155" t="s">
        <v>360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368</v>
      </c>
      <c r="T33" s="67" t="s">
        <v>359</v>
      </c>
      <c r="U33" s="67" t="s">
        <v>360</v>
      </c>
      <c r="V33" s="67" t="s">
        <v>361</v>
      </c>
      <c r="W33" s="67" t="s">
        <v>362</v>
      </c>
      <c r="X33" s="67" t="s">
        <v>363</v>
      </c>
      <c r="Y33" s="67" t="s">
        <v>364</v>
      </c>
      <c r="Z33" s="67" t="s">
        <v>365</v>
      </c>
      <c r="AA33" s="67" t="s">
        <v>366</v>
      </c>
      <c r="AB33" s="67" t="s">
        <v>367</v>
      </c>
    </row>
    <row r="34" spans="2:28">
      <c r="B34" s="181"/>
      <c r="C34" s="185" t="s">
        <v>460</v>
      </c>
      <c r="D34" s="152" t="s">
        <v>459</v>
      </c>
      <c r="E34" s="155" t="s">
        <v>520</v>
      </c>
      <c r="F34" s="155" t="s">
        <v>520</v>
      </c>
      <c r="G34" s="155" t="s">
        <v>520</v>
      </c>
      <c r="H34" s="155" t="s">
        <v>520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520</v>
      </c>
      <c r="S34" s="67" t="s">
        <v>521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613</v>
      </c>
      <c r="D35" s="152" t="s">
        <v>614</v>
      </c>
      <c r="E35" s="155" t="s">
        <v>612</v>
      </c>
      <c r="F35" s="155" t="s">
        <v>612</v>
      </c>
      <c r="G35" s="155" t="s">
        <v>612</v>
      </c>
      <c r="H35" s="155" t="s">
        <v>612</v>
      </c>
      <c r="I35" s="155" t="s">
        <v>612</v>
      </c>
      <c r="J35" s="155" t="s">
        <v>612</v>
      </c>
      <c r="K35" s="155" t="s">
        <v>612</v>
      </c>
      <c r="L35" s="155" t="s">
        <v>612</v>
      </c>
      <c r="M35" s="155" t="s">
        <v>612</v>
      </c>
      <c r="N35" s="155" t="s">
        <v>612</v>
      </c>
      <c r="O35" s="183" t="s">
        <v>142</v>
      </c>
      <c r="Q35" s="209"/>
      <c r="R35" s="67" t="s">
        <v>612</v>
      </c>
      <c r="S35" s="67" t="s">
        <v>615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452</v>
      </c>
      <c r="D36" s="118" t="s">
        <v>546</v>
      </c>
      <c r="E36" s="161" t="s">
        <v>461</v>
      </c>
      <c r="F36" s="161" t="s">
        <v>461</v>
      </c>
      <c r="G36" s="161" t="s">
        <v>462</v>
      </c>
      <c r="H36" s="161" t="s">
        <v>462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462</v>
      </c>
      <c r="S36" s="67" t="s">
        <v>461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358</v>
      </c>
      <c r="D39" s="196"/>
      <c r="E39" s="196" t="s">
        <v>539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540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533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543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544</v>
      </c>
      <c r="D46" s="199" t="s">
        <v>542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371</v>
      </c>
      <c r="K46" s="196"/>
      <c r="L46" s="196"/>
      <c r="M46" s="196"/>
      <c r="N46" s="196"/>
      <c r="O46" s="197"/>
    </row>
    <row r="47" spans="2:28">
      <c r="B47" s="191"/>
      <c r="C47" s="198" t="s">
        <v>357</v>
      </c>
      <c r="D47" s="199" t="s">
        <v>542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371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587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551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527</v>
      </c>
      <c r="D54" s="178" t="s">
        <v>522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534</v>
      </c>
      <c r="D55" s="152" t="s">
        <v>524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545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529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530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523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528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264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535</v>
      </c>
      <c r="D65" s="184" t="s">
        <v>263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541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370</v>
      </c>
      <c r="D67" s="152" t="s">
        <v>369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460</v>
      </c>
      <c r="D68" s="152" t="s">
        <v>459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613</v>
      </c>
      <c r="D69" s="152" t="s">
        <v>614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452</v>
      </c>
      <c r="D70" s="118" t="s">
        <v>546</v>
      </c>
      <c r="E70" s="162" t="s">
        <v>462</v>
      </c>
      <c r="F70" s="162" t="s">
        <v>462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4" t="s">
        <v>588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4" priority="18">
      <formula>IF(E$20&lt;=$F$18,1,0)</formula>
    </cfRule>
  </conditionalFormatting>
  <conditionalFormatting sqref="E32:N36">
    <cfRule type="expression" dxfId="33" priority="17">
      <formula>IF(E$30&lt;=$F$28,1,0)</formula>
    </cfRule>
  </conditionalFormatting>
  <conditionalFormatting sqref="E26:F26">
    <cfRule type="expression" dxfId="32" priority="16">
      <formula>IF(E$20&lt;=$F$18,1,0)</formula>
    </cfRule>
  </conditionalFormatting>
  <conditionalFormatting sqref="E26:N26">
    <cfRule type="expression" dxfId="31" priority="15">
      <formula>IF(E$20&lt;=$F$18,1,0)</formula>
    </cfRule>
  </conditionalFormatting>
  <conditionalFormatting sqref="E56:N59">
    <cfRule type="expression" dxfId="30" priority="14">
      <formula>IF(E$54&lt;=$F$52,1,0)</formula>
    </cfRule>
  </conditionalFormatting>
  <conditionalFormatting sqref="E60:N60">
    <cfRule type="expression" dxfId="29" priority="13">
      <formula>IF(E$54&lt;=$F$52,1,0)</formula>
    </cfRule>
  </conditionalFormatting>
  <conditionalFormatting sqref="E66:N68">
    <cfRule type="expression" dxfId="28" priority="12">
      <formula>IF(E$64&lt;=$F$62,1,0)</formula>
    </cfRule>
  </conditionalFormatting>
  <conditionalFormatting sqref="E65:N68 E70:N70">
    <cfRule type="expression" dxfId="27" priority="11">
      <formula>IF(E$64&gt;$F$62,1,0)</formula>
    </cfRule>
  </conditionalFormatting>
  <conditionalFormatting sqref="E56:N60">
    <cfRule type="expression" dxfId="26" priority="10">
      <formula>IF(E$54&gt;$F$52,1,0)</formula>
    </cfRule>
  </conditionalFormatting>
  <conditionalFormatting sqref="E21:N26">
    <cfRule type="expression" dxfId="25" priority="9">
      <formula>IF(E$20&gt;$F$18,1,0)</formula>
    </cfRule>
  </conditionalFormatting>
  <conditionalFormatting sqref="E32:N36">
    <cfRule type="expression" dxfId="24" priority="8">
      <formula>IF(E$30&gt;$F$28,1,0)</formula>
    </cfRule>
  </conditionalFormatting>
  <conditionalFormatting sqref="H11 H8:H9">
    <cfRule type="expression" dxfId="23" priority="7">
      <formula>IF($F$9=1,1,0)</formula>
    </cfRule>
  </conditionalFormatting>
  <conditionalFormatting sqref="E55:N55">
    <cfRule type="expression" dxfId="22" priority="6">
      <formula>IF(E$54&gt;$F$52,1,0)</formula>
    </cfRule>
  </conditionalFormatting>
  <conditionalFormatting sqref="E31:N31">
    <cfRule type="expression" dxfId="21" priority="5">
      <formula>IF(E$30&gt;$F$28,1,0)</formula>
    </cfRule>
  </conditionalFormatting>
  <conditionalFormatting sqref="E70:N70">
    <cfRule type="expression" dxfId="20" priority="4">
      <formula>IF(E$64&lt;=$F$62,1,0)</formula>
    </cfRule>
  </conditionalFormatting>
  <conditionalFormatting sqref="H10">
    <cfRule type="expression" dxfId="19" priority="3">
      <formula>IF($F$9=1,1,0)</formula>
    </cfRule>
  </conditionalFormatting>
  <conditionalFormatting sqref="E69:N69">
    <cfRule type="expression" dxfId="18" priority="2">
      <formula>IF(E$64&lt;=$F$62,1,0)</formula>
    </cfRule>
  </conditionalFormatting>
  <conditionalFormatting sqref="E69:N69">
    <cfRule type="expression" dxfId="17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E25" sqref="E25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373</v>
      </c>
    </row>
    <row r="3" spans="2:26">
      <c r="B3" s="129" t="s">
        <v>474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378</v>
      </c>
      <c r="D5" s="54" t="str">
        <f>Netzbetreiber!$D$9</f>
        <v>Stadtwerke Hechingen</v>
      </c>
      <c r="E5" s="129"/>
      <c r="J5" s="88" t="s">
        <v>506</v>
      </c>
      <c r="K5" s="130" t="s">
        <v>508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346</v>
      </c>
      <c r="D6" s="54" t="str">
        <f>Netzbetreiber!$D$28</f>
        <v>Hechingen</v>
      </c>
      <c r="E6" s="129"/>
      <c r="F6" s="129"/>
      <c r="K6" s="130" t="s">
        <v>517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495</v>
      </c>
      <c r="D7" s="54" t="str">
        <f>Netzbetreiber!$D$11</f>
        <v xml:space="preserve"> 
9870086400008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42826</v>
      </c>
      <c r="E8" s="129"/>
      <c r="F8" s="129"/>
      <c r="H8" s="127" t="s">
        <v>504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502</v>
      </c>
      <c r="D10" s="133" t="s">
        <v>147</v>
      </c>
      <c r="E10" s="272" t="s">
        <v>519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643</v>
      </c>
      <c r="M10" s="149" t="s">
        <v>652</v>
      </c>
      <c r="N10" s="150" t="s">
        <v>653</v>
      </c>
      <c r="O10" s="150" t="s">
        <v>654</v>
      </c>
      <c r="P10" s="151" t="s">
        <v>655</v>
      </c>
      <c r="Q10" s="145" t="s">
        <v>644</v>
      </c>
      <c r="R10" s="135" t="s">
        <v>645</v>
      </c>
      <c r="S10" s="136" t="s">
        <v>646</v>
      </c>
      <c r="T10" s="136" t="s">
        <v>647</v>
      </c>
      <c r="U10" s="136" t="s">
        <v>648</v>
      </c>
      <c r="V10" s="136" t="s">
        <v>649</v>
      </c>
      <c r="W10" s="136" t="s">
        <v>650</v>
      </c>
      <c r="X10" s="137" t="s">
        <v>651</v>
      </c>
      <c r="Y10" s="294" t="s">
        <v>656</v>
      </c>
    </row>
    <row r="11" spans="2:26" ht="15.75" thickBot="1">
      <c r="B11" s="138" t="s">
        <v>505</v>
      </c>
      <c r="C11" s="139" t="s">
        <v>518</v>
      </c>
      <c r="D11" s="293" t="s">
        <v>247</v>
      </c>
      <c r="E11" s="163" t="s">
        <v>525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4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5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Hechingen</v>
      </c>
      <c r="D12" s="62" t="s">
        <v>247</v>
      </c>
      <c r="E12" s="164" t="s">
        <v>503</v>
      </c>
      <c r="F12" s="296" t="str">
        <f>VLOOKUP($E12,'BDEW-Standard'!$B$3:$M$158,F$9,0)</f>
        <v>1D3</v>
      </c>
      <c r="H12" s="273">
        <f>ROUND(VLOOKUP($E12,'BDEW-Standard'!$B$3:$M$158,H$9,0),7)</f>
        <v>1.6209544</v>
      </c>
      <c r="I12" s="273">
        <f>ROUND(VLOOKUP($E12,'BDEW-Standard'!$B$3:$M$158,I$9,0),7)</f>
        <v>-37.183314099999997</v>
      </c>
      <c r="J12" s="273">
        <f>ROUND(VLOOKUP($E12,'BDEW-Standard'!$B$3:$M$158,J$9,0),7)</f>
        <v>5.6727847000000002</v>
      </c>
      <c r="K12" s="273">
        <f>ROUND(VLOOKUP($E12,'BDEW-Standard'!$B$3:$M$158,K$9,0),7)</f>
        <v>7.1643100000000001E-2</v>
      </c>
      <c r="L12" s="336">
        <f>ROUND(VLOOKUP($E12,'BDEW-Standard'!$B$3:$M$158,L$9,0),1)</f>
        <v>40</v>
      </c>
      <c r="M12" s="273">
        <f>ROUND(VLOOKUP($E12,'BDEW-Standard'!$B$3:$M$158,M$9,0),7)</f>
        <v>-4.9570000000000003E-2</v>
      </c>
      <c r="N12" s="273">
        <f>ROUND(VLOOKUP($E12,'BDEW-Standard'!$B$3:$M$158,N$9,0),7)</f>
        <v>0.84010149999999995</v>
      </c>
      <c r="O12" s="273">
        <f>ROUND(VLOOKUP($E12,'BDEW-Standard'!$B$3:$M$158,O$9,0),7)</f>
        <v>-2.209E-3</v>
      </c>
      <c r="P12" s="273">
        <f>ROUND(VLOOKUP($E12,'BDEW-Standard'!$B$3:$M$158,P$9,0),7)</f>
        <v>0.1074468</v>
      </c>
      <c r="Q12" s="337">
        <f t="shared" ref="Q12:Q25" si="1">($H12/(1+($I12/($Q$9-$L12))^$J12)+$K12)+MAX($M12*$Q$9+$N12,$O12*$Q$9+$P12)</f>
        <v>1.0000001417752751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Hechingen</v>
      </c>
      <c r="D13" s="62" t="s">
        <v>247</v>
      </c>
      <c r="E13" s="164" t="s">
        <v>515</v>
      </c>
      <c r="F13" s="296" t="str">
        <f>VLOOKUP($E13,'BDEW-Standard'!$B$3:$M$158,F$9,0)</f>
        <v>2D3</v>
      </c>
      <c r="H13" s="273">
        <f>ROUND(VLOOKUP($E13,'BDEW-Standard'!$B$3:$M$158,H$9,0),7)</f>
        <v>1.2328654999999999</v>
      </c>
      <c r="I13" s="273">
        <f>ROUND(VLOOKUP($E13,'BDEW-Standard'!$B$3:$M$158,I$9,0),7)</f>
        <v>-34.721360500000003</v>
      </c>
      <c r="J13" s="273">
        <f>ROUND(VLOOKUP($E13,'BDEW-Standard'!$B$3:$M$158,J$9,0),7)</f>
        <v>5.8164303999999998</v>
      </c>
      <c r="K13" s="273">
        <f>ROUND(VLOOKUP($E13,'BDEW-Standard'!$B$3:$M$158,K$9,0),7)</f>
        <v>8.7335200000000002E-2</v>
      </c>
      <c r="L13" s="336">
        <f>ROUND(VLOOKUP($E13,'BDEW-Standard'!$B$3:$M$158,L$9,0),1)</f>
        <v>40</v>
      </c>
      <c r="M13" s="273">
        <f>ROUND(VLOOKUP($E13,'BDEW-Standard'!$B$3:$M$158,M$9,0),7)</f>
        <v>-4.0928399999999997E-2</v>
      </c>
      <c r="N13" s="273">
        <f>ROUND(VLOOKUP($E13,'BDEW-Standard'!$B$3:$M$158,N$9,0),7)</f>
        <v>0.76729199999999997</v>
      </c>
      <c r="O13" s="273">
        <f>ROUND(VLOOKUP($E13,'BDEW-Standard'!$B$3:$M$158,O$9,0),7)</f>
        <v>-2.232E-3</v>
      </c>
      <c r="P13" s="273">
        <f>ROUND(VLOOKUP($E13,'BDEW-Standard'!$B$3:$M$158,P$9,0),7)</f>
        <v>0.11992070000000001</v>
      </c>
      <c r="Q13" s="337">
        <f t="shared" si="1"/>
        <v>0.99999997653191475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4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Hechingen</v>
      </c>
      <c r="D14" s="62" t="s">
        <v>247</v>
      </c>
      <c r="E14" s="164" t="s">
        <v>4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6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7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Hechingen</v>
      </c>
      <c r="D15" s="62" t="s">
        <v>247</v>
      </c>
      <c r="E15" s="164" t="s">
        <v>249</v>
      </c>
      <c r="F15" s="296" t="str">
        <f>VLOOKUP($E15,'BDEW-Standard'!$B$3:$M$158,F$9,0)</f>
        <v>KM3</v>
      </c>
      <c r="H15" s="273">
        <f>ROUND(VLOOKUP($E15,'BDEW-Standard'!$B$3:$M$158,H$9,0),7)</f>
        <v>1.4202418999999999</v>
      </c>
      <c r="I15" s="273">
        <f>ROUND(VLOOKUP($E15,'BDEW-Standard'!$B$3:$M$158,I$9,0),7)</f>
        <v>-34.880612999999997</v>
      </c>
      <c r="J15" s="273">
        <f>ROUND(VLOOKUP($E15,'BDEW-Standard'!$B$3:$M$158,J$9,0),7)</f>
        <v>6.5951899000000003</v>
      </c>
      <c r="K15" s="273">
        <f>ROUND(VLOOKUP($E15,'BDEW-Standard'!$B$3:$M$158,K$9,0),7)</f>
        <v>3.8531700000000002E-2</v>
      </c>
      <c r="L15" s="336">
        <f>ROUND(VLOOKUP($E15,'BDEW-Standard'!$B$3:$M$158,L$9,0),1)</f>
        <v>40</v>
      </c>
      <c r="M15" s="273">
        <f>ROUND(VLOOKUP($E15,'BDEW-Standard'!$B$3:$M$158,M$9,0),7)</f>
        <v>-5.2108399999999999E-2</v>
      </c>
      <c r="N15" s="273">
        <f>ROUND(VLOOKUP($E15,'BDEW-Standard'!$B$3:$M$158,N$9,0),7)</f>
        <v>0.86479189999999995</v>
      </c>
      <c r="O15" s="273">
        <f>ROUND(VLOOKUP($E15,'BDEW-Standard'!$B$3:$M$158,O$9,0),7)</f>
        <v>-1.4369000000000001E-3</v>
      </c>
      <c r="P15" s="273">
        <f>ROUND(VLOOKUP($E15,'BDEW-Standard'!$B$3:$M$158,P$9,0),7)</f>
        <v>6.3760200000000003E-2</v>
      </c>
      <c r="Q15" s="337">
        <f t="shared" si="1"/>
        <v>1.0000002125085892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5</v>
      </c>
      <c r="C16" s="144" t="str">
        <f t="shared" si="0"/>
        <v>Hechingen</v>
      </c>
      <c r="D16" s="62" t="s">
        <v>247</v>
      </c>
      <c r="E16" s="164" t="s">
        <v>250</v>
      </c>
      <c r="F16" s="296" t="str">
        <f>VLOOKUP($E16,'BDEW-Standard'!$B$3:$M$158,F$9,0)</f>
        <v>AH3</v>
      </c>
      <c r="H16" s="273">
        <f>ROUND(VLOOKUP($E16,'BDEW-Standard'!$B$3:$M$158,H$9,0),7)</f>
        <v>1.9724775000000001</v>
      </c>
      <c r="I16" s="273">
        <f>ROUND(VLOOKUP($E16,'BDEW-Standard'!$B$3:$M$158,I$9,0),7)</f>
        <v>-36.965006500000001</v>
      </c>
      <c r="J16" s="273">
        <f>ROUND(VLOOKUP($E16,'BDEW-Standard'!$B$3:$M$158,J$9,0),7)</f>
        <v>7.2256947</v>
      </c>
      <c r="K16" s="273">
        <f>ROUND(VLOOKUP($E16,'BDEW-Standard'!$B$3:$M$158,K$9,0),7)</f>
        <v>3.4578200000000003E-2</v>
      </c>
      <c r="L16" s="336">
        <f>ROUND(VLOOKUP($E16,'BDEW-Standard'!$B$3:$M$158,L$9,0),1)</f>
        <v>40</v>
      </c>
      <c r="M16" s="273">
        <f>ROUND(VLOOKUP($E16,'BDEW-Standard'!$B$3:$M$158,M$9,0),7)</f>
        <v>-7.4217400000000003E-2</v>
      </c>
      <c r="N16" s="273">
        <f>ROUND(VLOOKUP($E16,'BDEW-Standard'!$B$3:$M$158,N$9,0),7)</f>
        <v>1.0448869000000001</v>
      </c>
      <c r="O16" s="273">
        <f>ROUND(VLOOKUP($E16,'BDEW-Standard'!$B$3:$M$158,O$9,0),7)</f>
        <v>-8.2950000000000005E-4</v>
      </c>
      <c r="P16" s="273">
        <f>ROUND(VLOOKUP($E16,'BDEW-Standard'!$B$3:$M$158,P$9,0),7)</f>
        <v>4.6179499999999998E-2</v>
      </c>
      <c r="Q16" s="337">
        <f t="shared" si="1"/>
        <v>1.0000000832749945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92"/>
      <c r="Z16" s="210"/>
    </row>
    <row r="17" spans="2:26" s="142" customFormat="1">
      <c r="B17" s="143">
        <v>6</v>
      </c>
      <c r="C17" s="144" t="str">
        <f t="shared" si="0"/>
        <v>Hechingen</v>
      </c>
      <c r="D17" s="62" t="s">
        <v>247</v>
      </c>
      <c r="E17" s="164" t="s">
        <v>251</v>
      </c>
      <c r="F17" s="296" t="str">
        <f>VLOOKUP($E17,'BDEW-Standard'!$B$3:$M$158,F$9,0)</f>
        <v>OK3</v>
      </c>
      <c r="H17" s="273">
        <f>ROUND(VLOOKUP($E17,'BDEW-Standard'!$B$3:$M$158,H$9,0),7)</f>
        <v>1.3554515</v>
      </c>
      <c r="I17" s="273">
        <f>ROUND(VLOOKUP($E17,'BDEW-Standard'!$B$3:$M$158,I$9,0),7)</f>
        <v>-35.141256300000002</v>
      </c>
      <c r="J17" s="273">
        <f>ROUND(VLOOKUP($E17,'BDEW-Standard'!$B$3:$M$158,J$9,0),7)</f>
        <v>7.1303394999999998</v>
      </c>
      <c r="K17" s="273">
        <f>ROUND(VLOOKUP($E17,'BDEW-Standard'!$B$3:$M$158,K$9,0),7)</f>
        <v>9.9061899999999994E-2</v>
      </c>
      <c r="L17" s="336">
        <f>ROUND(VLOOKUP($E17,'BDEW-Standard'!$B$3:$M$158,L$9,0),1)</f>
        <v>40</v>
      </c>
      <c r="M17" s="273">
        <f>ROUND(VLOOKUP($E17,'BDEW-Standard'!$B$3:$M$158,M$9,0),7)</f>
        <v>-5.26487E-2</v>
      </c>
      <c r="N17" s="273">
        <f>ROUND(VLOOKUP($E17,'BDEW-Standard'!$B$3:$M$158,N$9,0),7)</f>
        <v>0.86260859999999995</v>
      </c>
      <c r="O17" s="273">
        <f>ROUND(VLOOKUP($E17,'BDEW-Standard'!$B$3:$M$158,O$9,0),7)</f>
        <v>-8.8080000000000005E-4</v>
      </c>
      <c r="P17" s="273">
        <f>ROUND(VLOOKUP($E17,'BDEW-Standard'!$B$3:$M$158,P$9,0),7)</f>
        <v>9.6401399999999998E-2</v>
      </c>
      <c r="Q17" s="337">
        <f t="shared" si="1"/>
        <v>0.99999998782262245</v>
      </c>
      <c r="R17" s="274">
        <f>ROUND(VLOOKUP(MID($E17,4,3),'Wochentag F(WT)'!$B$7:$J$22,R$9,0),4)</f>
        <v>1.0354000000000001</v>
      </c>
      <c r="S17" s="274">
        <f>ROUND(VLOOKUP(MID($E17,4,3),'Wochentag F(WT)'!$B$7:$J$22,S$9,0),4)</f>
        <v>1.0523</v>
      </c>
      <c r="T17" s="274">
        <f>ROUND(VLOOKUP(MID($E17,4,3),'Wochentag F(WT)'!$B$7:$J$22,T$9,0),4)</f>
        <v>1.0448999999999999</v>
      </c>
      <c r="U17" s="274">
        <f>ROUND(VLOOKUP(MID($E17,4,3),'Wochentag F(WT)'!$B$7:$J$22,U$9,0),4)</f>
        <v>1.0494000000000001</v>
      </c>
      <c r="V17" s="274">
        <f>ROUND(VLOOKUP(MID($E17,4,3),'Wochentag F(WT)'!$B$7:$J$22,V$9,0),4)</f>
        <v>0.98850000000000005</v>
      </c>
      <c r="W17" s="274">
        <f>ROUND(VLOOKUP(MID($E17,4,3),'Wochentag F(WT)'!$B$7:$J$22,W$9,0),4)</f>
        <v>0.88600000000000001</v>
      </c>
      <c r="X17" s="275">
        <f t="shared" si="2"/>
        <v>0.94349999999999934</v>
      </c>
      <c r="Y17" s="292"/>
      <c r="Z17" s="210"/>
    </row>
    <row r="18" spans="2:26" s="142" customFormat="1">
      <c r="B18" s="143">
        <v>7</v>
      </c>
      <c r="C18" s="144" t="str">
        <f t="shared" si="0"/>
        <v>Hechingen</v>
      </c>
      <c r="D18" s="62" t="s">
        <v>247</v>
      </c>
      <c r="E18" s="164" t="s">
        <v>252</v>
      </c>
      <c r="F18" s="296" t="str">
        <f>VLOOKUP($E18,'BDEW-Standard'!$B$3:$M$158,F$9,0)</f>
        <v>DB3</v>
      </c>
      <c r="H18" s="273">
        <f>ROUND(VLOOKUP($E18,'BDEW-Standard'!$B$3:$M$158,H$9,0),7)</f>
        <v>1.4633681999999999</v>
      </c>
      <c r="I18" s="273">
        <f>ROUND(VLOOKUP($E18,'BDEW-Standard'!$B$3:$M$158,I$9,0),7)</f>
        <v>-36.179411700000003</v>
      </c>
      <c r="J18" s="273">
        <f>ROUND(VLOOKUP($E18,'BDEW-Standard'!$B$3:$M$158,J$9,0),7)</f>
        <v>5.9265162</v>
      </c>
      <c r="K18" s="273">
        <f>ROUND(VLOOKUP($E18,'BDEW-Standard'!$B$3:$M$158,K$9,0),7)</f>
        <v>8.0883499999999997E-2</v>
      </c>
      <c r="L18" s="336">
        <f>ROUND(VLOOKUP($E18,'BDEW-Standard'!$B$3:$M$158,L$9,0),1)</f>
        <v>40</v>
      </c>
      <c r="M18" s="273">
        <f>ROUND(VLOOKUP($E18,'BDEW-Standard'!$B$3:$M$158,M$9,0),7)</f>
        <v>-4.7579999999999997E-2</v>
      </c>
      <c r="N18" s="273">
        <f>ROUND(VLOOKUP($E18,'BDEW-Standard'!$B$3:$M$158,N$9,0),7)</f>
        <v>0.82307540000000001</v>
      </c>
      <c r="O18" s="273">
        <f>ROUND(VLOOKUP($E18,'BDEW-Standard'!$B$3:$M$158,O$9,0),7)</f>
        <v>-1.9273000000000001E-3</v>
      </c>
      <c r="P18" s="273">
        <f>ROUND(VLOOKUP($E18,'BDEW-Standard'!$B$3:$M$158,P$9,0),7)</f>
        <v>0.1077046</v>
      </c>
      <c r="Q18" s="337">
        <f t="shared" si="1"/>
        <v>0.99999993818735389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2" customFormat="1">
      <c r="B19" s="143">
        <v>8</v>
      </c>
      <c r="C19" s="144" t="str">
        <f t="shared" si="0"/>
        <v>Hechingen</v>
      </c>
      <c r="D19" s="62" t="s">
        <v>247</v>
      </c>
      <c r="E19" s="164" t="s">
        <v>253</v>
      </c>
      <c r="F19" s="296" t="str">
        <f>VLOOKUP($E19,'BDEW-Standard'!$B$3:$M$158,F$9,0)</f>
        <v>AG3</v>
      </c>
      <c r="H19" s="273">
        <f>ROUND(VLOOKUP($E19,'BDEW-Standard'!$B$3:$M$158,H$9,0),7)</f>
        <v>1.1582082</v>
      </c>
      <c r="I19" s="273">
        <f>ROUND(VLOOKUP($E19,'BDEW-Standard'!$B$3:$M$158,I$9,0),7)</f>
        <v>-36.287858399999998</v>
      </c>
      <c r="J19" s="273">
        <f>ROUND(VLOOKUP($E19,'BDEW-Standard'!$B$3:$M$158,J$9,0),7)</f>
        <v>6.5885125999999996</v>
      </c>
      <c r="K19" s="273">
        <f>ROUND(VLOOKUP($E19,'BDEW-Standard'!$B$3:$M$158,K$9,0),7)</f>
        <v>0.22356799999999999</v>
      </c>
      <c r="L19" s="336">
        <f>ROUND(VLOOKUP($E19,'BDEW-Standard'!$B$3:$M$158,L$9,0),1)</f>
        <v>40</v>
      </c>
      <c r="M19" s="273">
        <f>ROUND(VLOOKUP($E19,'BDEW-Standard'!$B$3:$M$158,M$9,0),7)</f>
        <v>-4.1033500000000001E-2</v>
      </c>
      <c r="N19" s="273">
        <f>ROUND(VLOOKUP($E19,'BDEW-Standard'!$B$3:$M$158,N$9,0),7)</f>
        <v>0.75264509999999996</v>
      </c>
      <c r="O19" s="273">
        <f>ROUND(VLOOKUP($E19,'BDEW-Standard'!$B$3:$M$158,O$9,0),7)</f>
        <v>-9.0879999999999997E-4</v>
      </c>
      <c r="P19" s="273">
        <f>ROUND(VLOOKUP($E19,'BDEW-Standard'!$B$3:$M$158,P$9,0),7)</f>
        <v>0.1916641</v>
      </c>
      <c r="Q19" s="337">
        <f t="shared" si="1"/>
        <v>0.99999977999083423</v>
      </c>
      <c r="R19" s="274">
        <f>ROUND(VLOOKUP(MID($E19,4,3),'Wochentag F(WT)'!$B$7:$J$22,R$9,0),4)</f>
        <v>0.93220000000000003</v>
      </c>
      <c r="S19" s="274">
        <f>ROUND(VLOOKUP(MID($E19,4,3),'Wochentag F(WT)'!$B$7:$J$22,S$9,0),4)</f>
        <v>0.98939999999999995</v>
      </c>
      <c r="T19" s="274">
        <f>ROUND(VLOOKUP(MID($E19,4,3),'Wochentag F(WT)'!$B$7:$J$22,T$9,0),4)</f>
        <v>1.0033000000000001</v>
      </c>
      <c r="U19" s="274">
        <f>ROUND(VLOOKUP(MID($E19,4,3),'Wochentag F(WT)'!$B$7:$J$22,U$9,0),4)</f>
        <v>1.0108999999999999</v>
      </c>
      <c r="V19" s="274">
        <f>ROUND(VLOOKUP(MID($E19,4,3),'Wochentag F(WT)'!$B$7:$J$22,V$9,0),4)</f>
        <v>1.018</v>
      </c>
      <c r="W19" s="274">
        <f>ROUND(VLOOKUP(MID($E19,4,3),'Wochentag F(WT)'!$B$7:$J$22,W$9,0),4)</f>
        <v>1.0356000000000001</v>
      </c>
      <c r="X19" s="275">
        <f t="shared" si="2"/>
        <v>1.0106000000000002</v>
      </c>
      <c r="Y19" s="292"/>
      <c r="Z19" s="210"/>
    </row>
    <row r="20" spans="2:26" s="142" customFormat="1">
      <c r="B20" s="143">
        <v>9</v>
      </c>
      <c r="C20" s="144" t="str">
        <f t="shared" si="0"/>
        <v>Hechingen</v>
      </c>
      <c r="D20" s="62" t="s">
        <v>247</v>
      </c>
      <c r="E20" s="164" t="s">
        <v>257</v>
      </c>
      <c r="F20" s="296" t="str">
        <f>VLOOKUP($E20,'BDEW-Standard'!$B$3:$M$158,F$9,0)</f>
        <v>HB3</v>
      </c>
      <c r="H20" s="273">
        <f>ROUND(VLOOKUP($E20,'BDEW-Standard'!$B$3:$M$158,H$9,0),7)</f>
        <v>0.98742830000000004</v>
      </c>
      <c r="I20" s="273">
        <f>ROUND(VLOOKUP($E20,'BDEW-Standard'!$B$3:$M$158,I$9,0),7)</f>
        <v>-35.253212400000002</v>
      </c>
      <c r="J20" s="273">
        <f>ROUND(VLOOKUP($E20,'BDEW-Standard'!$B$3:$M$158,J$9,0),7)</f>
        <v>6.1544406</v>
      </c>
      <c r="K20" s="273">
        <f>ROUND(VLOOKUP($E20,'BDEW-Standard'!$B$3:$M$158,K$9,0),7)</f>
        <v>0.22657160000000001</v>
      </c>
      <c r="L20" s="336">
        <f>ROUND(VLOOKUP($E20,'BDEW-Standard'!$B$3:$M$158,L$9,0),1)</f>
        <v>40</v>
      </c>
      <c r="M20" s="273">
        <f>ROUND(VLOOKUP($E20,'BDEW-Standard'!$B$3:$M$158,M$9,0),7)</f>
        <v>-3.3902000000000002E-2</v>
      </c>
      <c r="N20" s="273">
        <f>ROUND(VLOOKUP($E20,'BDEW-Standard'!$B$3:$M$158,N$9,0),7)</f>
        <v>0.69382339999999998</v>
      </c>
      <c r="O20" s="273">
        <f>ROUND(VLOOKUP($E20,'BDEW-Standard'!$B$3:$M$158,O$9,0),7)</f>
        <v>-1.2849000000000001E-3</v>
      </c>
      <c r="P20" s="273">
        <f>ROUND(VLOOKUP($E20,'BDEW-Standard'!$B$3:$M$158,P$9,0),7)</f>
        <v>0.20297319999999999</v>
      </c>
      <c r="Q20" s="337">
        <f t="shared" si="1"/>
        <v>0.99999983700977324</v>
      </c>
      <c r="R20" s="274">
        <f>ROUND(VLOOKUP(MID($E20,4,3),'Wochentag F(WT)'!$B$7:$J$22,R$9,0),4)</f>
        <v>0.97670000000000001</v>
      </c>
      <c r="S20" s="274">
        <f>ROUND(VLOOKUP(MID($E20,4,3),'Wochentag F(WT)'!$B$7:$J$22,S$9,0),4)</f>
        <v>1.0388999999999999</v>
      </c>
      <c r="T20" s="274">
        <f>ROUND(VLOOKUP(MID($E20,4,3),'Wochentag F(WT)'!$B$7:$J$22,T$9,0),4)</f>
        <v>1.0027999999999999</v>
      </c>
      <c r="U20" s="274">
        <f>ROUND(VLOOKUP(MID($E20,4,3),'Wochentag F(WT)'!$B$7:$J$22,U$9,0),4)</f>
        <v>1.0162</v>
      </c>
      <c r="V20" s="274">
        <f>ROUND(VLOOKUP(MID($E20,4,3),'Wochentag F(WT)'!$B$7:$J$22,V$9,0),4)</f>
        <v>1.0024</v>
      </c>
      <c r="W20" s="274">
        <f>ROUND(VLOOKUP(MID($E20,4,3),'Wochentag F(WT)'!$B$7:$J$22,W$9,0),4)</f>
        <v>1.0043</v>
      </c>
      <c r="X20" s="275">
        <f t="shared" si="2"/>
        <v>0.95870000000000122</v>
      </c>
      <c r="Y20" s="292"/>
      <c r="Z20" s="210"/>
    </row>
    <row r="21" spans="2:26" s="142" customFormat="1">
      <c r="B21" s="143">
        <v>10</v>
      </c>
      <c r="C21" s="144" t="str">
        <f t="shared" si="0"/>
        <v>Hechingen</v>
      </c>
      <c r="D21" s="62" t="s">
        <v>247</v>
      </c>
      <c r="E21" s="164" t="s">
        <v>254</v>
      </c>
      <c r="F21" s="296" t="str">
        <f>VLOOKUP($E21,'BDEW-Standard'!$B$3:$M$158,F$9,0)</f>
        <v>AW3</v>
      </c>
      <c r="H21" s="273">
        <f>ROUND(VLOOKUP($E21,'BDEW-Standard'!$B$3:$M$158,H$9,0),7)</f>
        <v>0.33378380000000002</v>
      </c>
      <c r="I21" s="273">
        <f>ROUND(VLOOKUP($E21,'BDEW-Standard'!$B$3:$M$158,I$9,0),7)</f>
        <v>-36.023791199999998</v>
      </c>
      <c r="J21" s="273">
        <f>ROUND(VLOOKUP($E21,'BDEW-Standard'!$B$3:$M$158,J$9,0),7)</f>
        <v>4.8662747</v>
      </c>
      <c r="K21" s="273">
        <f>ROUND(VLOOKUP($E21,'BDEW-Standard'!$B$3:$M$158,K$9,0),7)</f>
        <v>0.491228</v>
      </c>
      <c r="L21" s="336">
        <f>ROUND(VLOOKUP($E21,'BDEW-Standard'!$B$3:$M$158,L$9,0),1)</f>
        <v>40</v>
      </c>
      <c r="M21" s="273">
        <f>ROUND(VLOOKUP($E21,'BDEW-Standard'!$B$3:$M$158,M$9,0),7)</f>
        <v>-9.2262999999999998E-3</v>
      </c>
      <c r="N21" s="273">
        <f>ROUND(VLOOKUP($E21,'BDEW-Standard'!$B$3:$M$158,N$9,0),7)</f>
        <v>0.45957569999999998</v>
      </c>
      <c r="O21" s="273">
        <f>ROUND(VLOOKUP($E21,'BDEW-Standard'!$B$3:$M$158,O$9,0),7)</f>
        <v>-9.6759999999999999E-4</v>
      </c>
      <c r="P21" s="273">
        <f>ROUND(VLOOKUP($E21,'BDEW-Standard'!$B$3:$M$158,P$9,0),7)</f>
        <v>0.39642909999999998</v>
      </c>
      <c r="Q21" s="337">
        <f t="shared" si="1"/>
        <v>1.000000394217609</v>
      </c>
      <c r="R21" s="274">
        <f>ROUND(VLOOKUP(MID($E21,4,3),'Wochentag F(WT)'!$B$7:$J$22,R$9,0),4)</f>
        <v>1.2457</v>
      </c>
      <c r="S21" s="274">
        <f>ROUND(VLOOKUP(MID($E21,4,3),'Wochentag F(WT)'!$B$7:$J$22,S$9,0),4)</f>
        <v>1.2615000000000001</v>
      </c>
      <c r="T21" s="274">
        <f>ROUND(VLOOKUP(MID($E21,4,3),'Wochentag F(WT)'!$B$7:$J$22,T$9,0),4)</f>
        <v>1.2706999999999999</v>
      </c>
      <c r="U21" s="274">
        <f>ROUND(VLOOKUP(MID($E21,4,3),'Wochentag F(WT)'!$B$7:$J$22,U$9,0),4)</f>
        <v>1.2430000000000001</v>
      </c>
      <c r="V21" s="274">
        <f>ROUND(VLOOKUP(MID($E21,4,3),'Wochentag F(WT)'!$B$7:$J$22,V$9,0),4)</f>
        <v>1.1275999999999999</v>
      </c>
      <c r="W21" s="274">
        <f>ROUND(VLOOKUP(MID($E21,4,3),'Wochentag F(WT)'!$B$7:$J$22,W$9,0),4)</f>
        <v>0.38769999999999999</v>
      </c>
      <c r="X21" s="275">
        <f t="shared" si="2"/>
        <v>0.46379999999999999</v>
      </c>
      <c r="Y21" s="292"/>
      <c r="Z21" s="210"/>
    </row>
    <row r="22" spans="2:26" s="142" customFormat="1">
      <c r="B22" s="143">
        <v>11</v>
      </c>
      <c r="C22" s="144" t="str">
        <f t="shared" si="0"/>
        <v>Hechingen</v>
      </c>
      <c r="D22" s="62" t="s">
        <v>247</v>
      </c>
      <c r="E22" s="164" t="s">
        <v>516</v>
      </c>
      <c r="F22" s="296" t="str">
        <f>VLOOKUP($E22,'BDEW-Standard'!$B$3:$M$158,F$9,0)</f>
        <v>DH3</v>
      </c>
      <c r="H22" s="273">
        <f>ROUND(VLOOKUP($E22,'BDEW-Standard'!$B$3:$M$158,H$9,0),7)</f>
        <v>1.3010622999999999</v>
      </c>
      <c r="I22" s="273">
        <f>ROUND(VLOOKUP($E22,'BDEW-Standard'!$B$3:$M$158,I$9,0),7)</f>
        <v>-35.681614400000001</v>
      </c>
      <c r="J22" s="273">
        <f>ROUND(VLOOKUP($E22,'BDEW-Standard'!$B$3:$M$158,J$9,0),7)</f>
        <v>6.6857975999999999</v>
      </c>
      <c r="K22" s="273">
        <f>ROUND(VLOOKUP($E22,'BDEW-Standard'!$B$3:$M$158,K$9,0),7)</f>
        <v>0.14092669999999999</v>
      </c>
      <c r="L22" s="336">
        <f>ROUND(VLOOKUP($E22,'BDEW-Standard'!$B$3:$M$158,L$9,0),1)</f>
        <v>40</v>
      </c>
      <c r="M22" s="273">
        <f>ROUND(VLOOKUP($E22,'BDEW-Standard'!$B$3:$M$158,M$9,0),7)</f>
        <v>-4.7342799999999997E-2</v>
      </c>
      <c r="N22" s="273">
        <f>ROUND(VLOOKUP($E22,'BDEW-Standard'!$B$3:$M$158,N$9,0),7)</f>
        <v>0.81416909999999998</v>
      </c>
      <c r="O22" s="273">
        <f>ROUND(VLOOKUP($E22,'BDEW-Standard'!$B$3:$M$158,O$9,0),7)</f>
        <v>-1.0601E-3</v>
      </c>
      <c r="P22" s="273">
        <f>ROUND(VLOOKUP($E22,'BDEW-Standard'!$B$3:$M$158,P$9,0),7)</f>
        <v>0.13250919999999999</v>
      </c>
      <c r="Q22" s="337">
        <f t="shared" si="1"/>
        <v>1.000000069455792</v>
      </c>
      <c r="R22" s="274">
        <f>ROUND(VLOOKUP(MID($E22,4,3),'Wochentag F(WT)'!$B$7:$J$22,R$9,0),4)</f>
        <v>1.03</v>
      </c>
      <c r="S22" s="274">
        <f>ROUND(VLOOKUP(MID($E22,4,3),'Wochentag F(WT)'!$B$7:$J$22,S$9,0),4)</f>
        <v>1.03</v>
      </c>
      <c r="T22" s="274">
        <f>ROUND(VLOOKUP(MID($E22,4,3),'Wochentag F(WT)'!$B$7:$J$22,T$9,0),4)</f>
        <v>1.02</v>
      </c>
      <c r="U22" s="274">
        <f>ROUND(VLOOKUP(MID($E22,4,3),'Wochentag F(WT)'!$B$7:$J$22,U$9,0),4)</f>
        <v>1.03</v>
      </c>
      <c r="V22" s="274">
        <f>ROUND(VLOOKUP(MID($E22,4,3),'Wochentag F(WT)'!$B$7:$J$22,V$9,0),4)</f>
        <v>1.01</v>
      </c>
      <c r="W22" s="274">
        <f>ROUND(VLOOKUP(MID($E22,4,3),'Wochentag F(WT)'!$B$7:$J$22,W$9,0),4)</f>
        <v>0.93</v>
      </c>
      <c r="X22" s="275">
        <f t="shared" si="2"/>
        <v>0.95000000000000018</v>
      </c>
      <c r="Y22" s="292"/>
      <c r="Z22" s="210"/>
    </row>
    <row r="23" spans="2:26" s="142" customFormat="1">
      <c r="B23" s="143">
        <v>12</v>
      </c>
      <c r="C23" s="144" t="str">
        <f t="shared" si="0"/>
        <v>Hechingen</v>
      </c>
      <c r="D23" s="62" t="s">
        <v>247</v>
      </c>
      <c r="E23" s="164" t="s">
        <v>256</v>
      </c>
      <c r="F23" s="296" t="str">
        <f>VLOOKUP($E23,'BDEW-Standard'!$B$3:$M$158,F$9,0)</f>
        <v>BG3</v>
      </c>
      <c r="H23" s="273">
        <f>ROUND(VLOOKUP($E23,'BDEW-Standard'!$B$3:$M$158,H$9,0),7)</f>
        <v>1.8213778</v>
      </c>
      <c r="I23" s="273">
        <f>ROUND(VLOOKUP($E23,'BDEW-Standard'!$B$3:$M$158,I$9,0),7)</f>
        <v>-37.5</v>
      </c>
      <c r="J23" s="273">
        <f>ROUND(VLOOKUP($E23,'BDEW-Standard'!$B$3:$M$158,J$9,0),7)</f>
        <v>6.3462148000000003</v>
      </c>
      <c r="K23" s="273">
        <f>ROUND(VLOOKUP($E23,'BDEW-Standard'!$B$3:$M$158,K$9,0),7)</f>
        <v>6.7811800000000005E-2</v>
      </c>
      <c r="L23" s="336">
        <f>ROUND(VLOOKUP($E23,'BDEW-Standard'!$B$3:$M$158,L$9,0),1)</f>
        <v>40</v>
      </c>
      <c r="M23" s="273">
        <f>ROUND(VLOOKUP($E23,'BDEW-Standard'!$B$3:$M$158,M$9,0),7)</f>
        <v>-6.0766599999999997E-2</v>
      </c>
      <c r="N23" s="273">
        <f>ROUND(VLOOKUP($E23,'BDEW-Standard'!$B$3:$M$158,N$9,0),7)</f>
        <v>0.93081590000000003</v>
      </c>
      <c r="O23" s="273">
        <f>ROUND(VLOOKUP($E23,'BDEW-Standard'!$B$3:$M$158,O$9,0),7)</f>
        <v>-1.3967000000000001E-3</v>
      </c>
      <c r="P23" s="273">
        <f>ROUND(VLOOKUP($E23,'BDEW-Standard'!$B$3:$M$158,P$9,0),7)</f>
        <v>8.5039900000000002E-2</v>
      </c>
      <c r="Q23" s="337">
        <f t="shared" si="1"/>
        <v>0.99999980465705085</v>
      </c>
      <c r="R23" s="274">
        <f>ROUND(VLOOKUP(MID($E23,4,3),'Wochentag F(WT)'!$B$7:$J$22,R$9,0),4)</f>
        <v>0.98970000000000002</v>
      </c>
      <c r="S23" s="274">
        <f>ROUND(VLOOKUP(MID($E23,4,3),'Wochentag F(WT)'!$B$7:$J$22,S$9,0),4)</f>
        <v>0.9627</v>
      </c>
      <c r="T23" s="274">
        <f>ROUND(VLOOKUP(MID($E23,4,3),'Wochentag F(WT)'!$B$7:$J$22,T$9,0),4)</f>
        <v>1.0507</v>
      </c>
      <c r="U23" s="274">
        <f>ROUND(VLOOKUP(MID($E23,4,3),'Wochentag F(WT)'!$B$7:$J$22,U$9,0),4)</f>
        <v>1.0551999999999999</v>
      </c>
      <c r="V23" s="274">
        <f>ROUND(VLOOKUP(MID($E23,4,3),'Wochentag F(WT)'!$B$7:$J$22,V$9,0),4)</f>
        <v>1.0297000000000001</v>
      </c>
      <c r="W23" s="274">
        <f>ROUND(VLOOKUP(MID($E23,4,3),'Wochentag F(WT)'!$B$7:$J$22,W$9,0),4)</f>
        <v>0.97670000000000001</v>
      </c>
      <c r="X23" s="275">
        <f t="shared" si="2"/>
        <v>0.9352999999999998</v>
      </c>
      <c r="Y23" s="292"/>
      <c r="Z23" s="210"/>
    </row>
    <row r="24" spans="2:26" s="142" customFormat="1">
      <c r="B24" s="143">
        <v>13</v>
      </c>
      <c r="C24" s="144" t="str">
        <f t="shared" si="0"/>
        <v>Hechingen</v>
      </c>
      <c r="D24" s="62" t="s">
        <v>247</v>
      </c>
      <c r="E24" s="164" t="s">
        <v>255</v>
      </c>
      <c r="F24" s="296" t="str">
        <f>VLOOKUP($E24,'BDEW-Standard'!$B$3:$M$158,F$9,0)</f>
        <v>DP3</v>
      </c>
      <c r="H24" s="273">
        <f>ROUND(VLOOKUP($E24,'BDEW-Standard'!$B$3:$M$158,H$9,0),7)</f>
        <v>1.7110738999999999</v>
      </c>
      <c r="I24" s="273">
        <f>ROUND(VLOOKUP($E24,'BDEW-Standard'!$B$3:$M$158,I$9,0),7)</f>
        <v>-35.799999999999997</v>
      </c>
      <c r="J24" s="273">
        <f>ROUND(VLOOKUP($E24,'BDEW-Standard'!$B$3:$M$158,J$9,0),7)</f>
        <v>8.4</v>
      </c>
      <c r="K24" s="273">
        <f>ROUND(VLOOKUP($E24,'BDEW-Standard'!$B$3:$M$158,K$9,0),7)</f>
        <v>7.02546E-2</v>
      </c>
      <c r="L24" s="336">
        <f>ROUND(VLOOKUP($E24,'BDEW-Standard'!$B$3:$M$158,L$9,0),1)</f>
        <v>40</v>
      </c>
      <c r="M24" s="273">
        <f>ROUND(VLOOKUP($E24,'BDEW-Standard'!$B$3:$M$158,M$9,0),7)</f>
        <v>-7.4538099999999996E-2</v>
      </c>
      <c r="N24" s="273">
        <f>ROUND(VLOOKUP($E24,'BDEW-Standard'!$B$3:$M$158,N$9,0),7)</f>
        <v>1.0463005000000001</v>
      </c>
      <c r="O24" s="273">
        <f>ROUND(VLOOKUP($E24,'BDEW-Standard'!$B$3:$M$158,O$9,0),7)</f>
        <v>-3.6719999999999998E-4</v>
      </c>
      <c r="P24" s="273">
        <f>ROUND(VLOOKUP($E24,'BDEW-Standard'!$B$3:$M$158,P$9,0),7)</f>
        <v>6.2188199999999999E-2</v>
      </c>
      <c r="Q24" s="337">
        <f t="shared" si="1"/>
        <v>1.0000000773228386</v>
      </c>
      <c r="R24" s="274">
        <f>ROUND(VLOOKUP(MID($E24,4,3),'Wochentag F(WT)'!$B$7:$J$22,R$9,0),4)</f>
        <v>1.0214000000000001</v>
      </c>
      <c r="S24" s="274">
        <f>ROUND(VLOOKUP(MID($E24,4,3),'Wochentag F(WT)'!$B$7:$J$22,S$9,0),4)</f>
        <v>1.0866</v>
      </c>
      <c r="T24" s="274">
        <f>ROUND(VLOOKUP(MID($E24,4,3),'Wochentag F(WT)'!$B$7:$J$22,T$9,0),4)</f>
        <v>1.0720000000000001</v>
      </c>
      <c r="U24" s="274">
        <f>ROUND(VLOOKUP(MID($E24,4,3),'Wochentag F(WT)'!$B$7:$J$22,U$9,0),4)</f>
        <v>1.0557000000000001</v>
      </c>
      <c r="V24" s="274">
        <f>ROUND(VLOOKUP(MID($E24,4,3),'Wochentag F(WT)'!$B$7:$J$22,V$9,0),4)</f>
        <v>1.0117</v>
      </c>
      <c r="W24" s="274">
        <f>ROUND(VLOOKUP(MID($E24,4,3),'Wochentag F(WT)'!$B$7:$J$22,W$9,0),4)</f>
        <v>0.90010000000000001</v>
      </c>
      <c r="X24" s="275">
        <f t="shared" si="2"/>
        <v>0.85249999999999915</v>
      </c>
      <c r="Y24" s="292"/>
      <c r="Z24" s="210"/>
    </row>
    <row r="25" spans="2:26" s="142" customFormat="1">
      <c r="B25" s="143">
        <v>14</v>
      </c>
      <c r="C25" s="144" t="str">
        <f t="shared" si="0"/>
        <v>Hechingen</v>
      </c>
      <c r="D25" s="62" t="s">
        <v>247</v>
      </c>
      <c r="E25" s="164" t="s">
        <v>679</v>
      </c>
      <c r="F25" s="296" t="str">
        <f>VLOOKUP($E25,'BDEW-Standard'!$B$3:$M$158,F$9,0)</f>
        <v>AB3</v>
      </c>
      <c r="H25" s="273">
        <f>ROUND(VLOOKUP($E25,'BDEW-Standard'!$B$3:$M$158,H$9,0),7)</f>
        <v>0.2770087</v>
      </c>
      <c r="I25" s="273">
        <f>ROUND(VLOOKUP($E25,'BDEW-Standard'!$B$3:$M$158,I$9,0),7)</f>
        <v>-33</v>
      </c>
      <c r="J25" s="273">
        <f>ROUND(VLOOKUP($E25,'BDEW-Standard'!$B$3:$M$158,J$9,0),7)</f>
        <v>5.7212303000000002</v>
      </c>
      <c r="K25" s="273">
        <f>ROUND(VLOOKUP($E25,'BDEW-Standard'!$B$3:$M$158,K$9,0),7)</f>
        <v>0.48651179999999999</v>
      </c>
      <c r="L25" s="336">
        <f>ROUND(VLOOKUP($E25,'BDEW-Standard'!$B$3:$M$158,L$9,0),1)</f>
        <v>40</v>
      </c>
      <c r="M25" s="273">
        <f>ROUND(VLOOKUP($E25,'BDEW-Standard'!$B$3:$M$158,M$9,0),7)</f>
        <v>-9.4848999999999992E-3</v>
      </c>
      <c r="N25" s="273">
        <f>ROUND(VLOOKUP($E25,'BDEW-Standard'!$B$3:$M$158,N$9,0),7)</f>
        <v>0.46302369999999998</v>
      </c>
      <c r="O25" s="273">
        <f>ROUND(VLOOKUP($E25,'BDEW-Standard'!$B$3:$M$158,O$9,0),7)</f>
        <v>-7.1339999999999999E-4</v>
      </c>
      <c r="P25" s="273">
        <f>ROUND(VLOOKUP($E25,'BDEW-Standard'!$B$3:$M$158,P$9,0),7)</f>
        <v>0.3867447</v>
      </c>
      <c r="Q25" s="337">
        <f t="shared" si="1"/>
        <v>1.0000000764227039</v>
      </c>
      <c r="R25" s="274">
        <f>ROUND(VLOOKUP(MID($E25,4,3),'Wochentag F(WT)'!$B$7:$J$22,R$9,0),4)</f>
        <v>1.0848</v>
      </c>
      <c r="S25" s="274">
        <f>ROUND(VLOOKUP(MID($E25,4,3),'Wochentag F(WT)'!$B$7:$J$22,S$9,0),4)</f>
        <v>1.1211</v>
      </c>
      <c r="T25" s="274">
        <f>ROUND(VLOOKUP(MID($E25,4,3),'Wochentag F(WT)'!$B$7:$J$22,T$9,0),4)</f>
        <v>1.0769</v>
      </c>
      <c r="U25" s="274">
        <f>ROUND(VLOOKUP(MID($E25,4,3),'Wochentag F(WT)'!$B$7:$J$22,U$9,0),4)</f>
        <v>1.1353</v>
      </c>
      <c r="V25" s="274">
        <f>ROUND(VLOOKUP(MID($E25,4,3),'Wochentag F(WT)'!$B$7:$J$22,V$9,0),4)</f>
        <v>1.1402000000000001</v>
      </c>
      <c r="W25" s="274">
        <f>ROUND(VLOOKUP(MID($E25,4,3),'Wochentag F(WT)'!$B$7:$J$22,W$9,0),4)</f>
        <v>0.48520000000000002</v>
      </c>
      <c r="X25" s="275">
        <f t="shared" ref="X25" si="3">7-SUM(R25:W25)</f>
        <v>0.95650000000000013</v>
      </c>
      <c r="Y25" s="292"/>
      <c r="Z25" s="210"/>
    </row>
    <row r="26" spans="2:26" s="142" customFormat="1">
      <c r="B26" s="143">
        <v>15</v>
      </c>
      <c r="C26" s="144" t="str">
        <f t="shared" si="0"/>
        <v>Hechingen</v>
      </c>
      <c r="D26" s="62"/>
      <c r="E26" s="164"/>
      <c r="F26" s="296"/>
      <c r="H26" s="273"/>
      <c r="I26" s="273"/>
      <c r="J26" s="273"/>
      <c r="K26" s="273"/>
      <c r="L26" s="336"/>
      <c r="M26" s="273"/>
      <c r="N26" s="273"/>
      <c r="O26" s="273"/>
      <c r="P26" s="273"/>
      <c r="Q26" s="337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Hechingen</v>
      </c>
      <c r="D27" s="62"/>
      <c r="E27" s="165"/>
      <c r="F27" s="296"/>
      <c r="H27" s="276"/>
      <c r="I27" s="276"/>
      <c r="J27" s="276"/>
      <c r="K27" s="276"/>
      <c r="L27" s="336"/>
      <c r="M27" s="276"/>
      <c r="N27" s="276"/>
      <c r="O27" s="276"/>
      <c r="P27" s="276"/>
      <c r="Q27" s="338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Hechingen</v>
      </c>
      <c r="D28" s="62"/>
      <c r="E28" s="165"/>
      <c r="F28" s="296"/>
      <c r="H28" s="276"/>
      <c r="I28" s="276"/>
      <c r="J28" s="276"/>
      <c r="K28" s="276"/>
      <c r="L28" s="336"/>
      <c r="M28" s="276"/>
      <c r="N28" s="276"/>
      <c r="O28" s="276"/>
      <c r="P28" s="276"/>
      <c r="Q28" s="338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Hechingen</v>
      </c>
      <c r="D29" s="62"/>
      <c r="E29" s="165"/>
      <c r="F29" s="296"/>
      <c r="H29" s="276"/>
      <c r="I29" s="276"/>
      <c r="J29" s="276"/>
      <c r="K29" s="276"/>
      <c r="L29" s="336"/>
      <c r="M29" s="276"/>
      <c r="N29" s="276"/>
      <c r="O29" s="276"/>
      <c r="P29" s="276"/>
      <c r="Q29" s="338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Hechingen</v>
      </c>
      <c r="D30" s="62"/>
      <c r="E30" s="165"/>
      <c r="F30" s="296"/>
      <c r="H30" s="276"/>
      <c r="I30" s="276"/>
      <c r="J30" s="276"/>
      <c r="K30" s="276"/>
      <c r="L30" s="336"/>
      <c r="M30" s="276"/>
      <c r="N30" s="276"/>
      <c r="O30" s="276"/>
      <c r="P30" s="276"/>
      <c r="Q30" s="338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Hechingen</v>
      </c>
      <c r="D31" s="62"/>
      <c r="E31" s="165"/>
      <c r="F31" s="296"/>
      <c r="H31" s="276"/>
      <c r="I31" s="276"/>
      <c r="J31" s="276"/>
      <c r="K31" s="276"/>
      <c r="L31" s="336"/>
      <c r="M31" s="276"/>
      <c r="N31" s="276"/>
      <c r="O31" s="276"/>
      <c r="P31" s="276"/>
      <c r="Q31" s="338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Hechingen</v>
      </c>
      <c r="D32" s="62"/>
      <c r="E32" s="165"/>
      <c r="F32" s="296"/>
      <c r="H32" s="276"/>
      <c r="I32" s="276"/>
      <c r="J32" s="276"/>
      <c r="K32" s="276"/>
      <c r="L32" s="336"/>
      <c r="M32" s="276"/>
      <c r="N32" s="276"/>
      <c r="O32" s="276"/>
      <c r="P32" s="276"/>
      <c r="Q32" s="338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Hechingen</v>
      </c>
      <c r="D33" s="62"/>
      <c r="E33" s="165"/>
      <c r="F33" s="296"/>
      <c r="H33" s="276"/>
      <c r="I33" s="276"/>
      <c r="J33" s="276"/>
      <c r="K33" s="276"/>
      <c r="L33" s="336"/>
      <c r="M33" s="276"/>
      <c r="N33" s="276"/>
      <c r="O33" s="276"/>
      <c r="P33" s="276"/>
      <c r="Q33" s="338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Hechingen</v>
      </c>
      <c r="D34" s="62"/>
      <c r="E34" s="165"/>
      <c r="F34" s="296"/>
      <c r="H34" s="276"/>
      <c r="I34" s="276"/>
      <c r="J34" s="276"/>
      <c r="K34" s="276"/>
      <c r="L34" s="336"/>
      <c r="M34" s="276"/>
      <c r="N34" s="276"/>
      <c r="O34" s="276"/>
      <c r="P34" s="276"/>
      <c r="Q34" s="338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Hechingen</v>
      </c>
      <c r="D35" s="62"/>
      <c r="E35" s="165"/>
      <c r="F35" s="296"/>
      <c r="H35" s="276"/>
      <c r="I35" s="276"/>
      <c r="J35" s="276"/>
      <c r="K35" s="276"/>
      <c r="L35" s="336"/>
      <c r="M35" s="276"/>
      <c r="N35" s="276"/>
      <c r="O35" s="276"/>
      <c r="P35" s="276"/>
      <c r="Q35" s="338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Hechingen</v>
      </c>
      <c r="D36" s="62"/>
      <c r="E36" s="165"/>
      <c r="F36" s="296"/>
      <c r="H36" s="276"/>
      <c r="I36" s="276"/>
      <c r="J36" s="276"/>
      <c r="K36" s="276"/>
      <c r="L36" s="336"/>
      <c r="M36" s="276"/>
      <c r="N36" s="276"/>
      <c r="O36" s="276"/>
      <c r="P36" s="276"/>
      <c r="Q36" s="338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Hechingen</v>
      </c>
      <c r="D37" s="62"/>
      <c r="E37" s="165"/>
      <c r="F37" s="296"/>
      <c r="H37" s="276"/>
      <c r="I37" s="276"/>
      <c r="J37" s="276"/>
      <c r="K37" s="276"/>
      <c r="L37" s="336"/>
      <c r="M37" s="276"/>
      <c r="N37" s="276"/>
      <c r="O37" s="276"/>
      <c r="P37" s="276"/>
      <c r="Q37" s="338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Hechingen</v>
      </c>
      <c r="D38" s="62"/>
      <c r="E38" s="165"/>
      <c r="F38" s="296"/>
      <c r="H38" s="276"/>
      <c r="I38" s="276"/>
      <c r="J38" s="276"/>
      <c r="K38" s="276"/>
      <c r="L38" s="336"/>
      <c r="M38" s="276"/>
      <c r="N38" s="276"/>
      <c r="O38" s="276"/>
      <c r="P38" s="276"/>
      <c r="Q38" s="338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Hechingen</v>
      </c>
      <c r="D39" s="62"/>
      <c r="E39" s="165"/>
      <c r="F39" s="296"/>
      <c r="H39" s="276"/>
      <c r="I39" s="276"/>
      <c r="J39" s="276"/>
      <c r="K39" s="276"/>
      <c r="L39" s="336"/>
      <c r="M39" s="276"/>
      <c r="N39" s="276"/>
      <c r="O39" s="276"/>
      <c r="P39" s="276"/>
      <c r="Q39" s="338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Hechingen</v>
      </c>
      <c r="D40" s="62"/>
      <c r="E40" s="165"/>
      <c r="F40" s="296"/>
      <c r="H40" s="276"/>
      <c r="I40" s="276"/>
      <c r="J40" s="276"/>
      <c r="K40" s="276"/>
      <c r="L40" s="336"/>
      <c r="M40" s="276"/>
      <c r="N40" s="276"/>
      <c r="O40" s="276"/>
      <c r="P40" s="276"/>
      <c r="Q40" s="338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Hechingen</v>
      </c>
      <c r="D41" s="62"/>
      <c r="E41" s="165"/>
      <c r="F41" s="296"/>
      <c r="H41" s="276"/>
      <c r="I41" s="276"/>
      <c r="J41" s="276"/>
      <c r="K41" s="276"/>
      <c r="L41" s="336"/>
      <c r="M41" s="276"/>
      <c r="N41" s="276"/>
      <c r="O41" s="276"/>
      <c r="P41" s="276"/>
      <c r="Q41" s="338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24 H11:K24 M11:P24 R11:Y24 R26:Y41 Y25 M26:P41 H26:K41 F26:F41">
    <cfRule type="expression" dxfId="16" priority="16">
      <formula>ISERROR(F11)</formula>
    </cfRule>
  </conditionalFormatting>
  <conditionalFormatting sqref="Y12:Y41 E12:F24 E26:F41">
    <cfRule type="duplicateValues" dxfId="15" priority="38"/>
  </conditionalFormatting>
  <conditionalFormatting sqref="L11:L24 L26:L41">
    <cfRule type="expression" dxfId="14" priority="7">
      <formula>ISERROR(L11)</formula>
    </cfRule>
  </conditionalFormatting>
  <conditionalFormatting sqref="Q11:Q24 Q26:Q41">
    <cfRule type="expression" dxfId="13" priority="6">
      <formula>ISERROR(Q11)</formula>
    </cfRule>
  </conditionalFormatting>
  <conditionalFormatting sqref="F25 H25:K25 M25:P25 R25:X25">
    <cfRule type="expression" dxfId="12" priority="3">
      <formula>ISERROR(F25)</formula>
    </cfRule>
  </conditionalFormatting>
  <conditionalFormatting sqref="E25:F25">
    <cfRule type="duplicateValues" dxfId="11" priority="5"/>
  </conditionalFormatting>
  <conditionalFormatting sqref="L25">
    <cfRule type="expression" dxfId="10" priority="2">
      <formula>ISERROR(L25)</formula>
    </cfRule>
  </conditionalFormatting>
  <conditionalFormatting sqref="Q25">
    <cfRule type="expression" dxfId="9" priority="1">
      <formula>ISERROR(Q25)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4 F12:P2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D11:D24 D26:D41</xm:sqref>
        </x14:conditionalFormatting>
        <x14:conditionalFormatting xmlns:xm="http://schemas.microsoft.com/office/excel/2006/main">
          <x14:cfRule type="expression" priority="8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4" id="{648A2072-13CC-4459-8369-65397232BD28}">
            <xm:f>D25&lt;&gt;IF(ISERROR(VLOOKUP($E25,'BDEW-Standard'!$B$3:$M$158,1,0)),"Ind.-Koef.","BDEW")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I17" sqref="I1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455</v>
      </c>
    </row>
    <row r="3" spans="2:30" ht="15" customHeight="1">
      <c r="B3" s="84"/>
    </row>
    <row r="4" spans="2:30" ht="15" customHeight="1">
      <c r="B4" s="85" t="s">
        <v>454</v>
      </c>
      <c r="C4" s="63" t="str">
        <f>Netzbetreiber!$D$9</f>
        <v>Stadtwerke Hechingen</v>
      </c>
      <c r="D4" s="76"/>
      <c r="G4" s="76"/>
      <c r="I4" s="76"/>
      <c r="J4" s="77"/>
      <c r="M4" s="86" t="s">
        <v>547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453</v>
      </c>
      <c r="C5" s="64" t="str">
        <f>Netzbetreiber!$D$28</f>
        <v>Hechingen</v>
      </c>
      <c r="D5" s="37"/>
      <c r="E5" s="76"/>
      <c r="F5" s="76"/>
      <c r="G5" s="76"/>
      <c r="I5" s="76"/>
      <c r="J5" s="76"/>
      <c r="K5" s="76"/>
      <c r="L5" s="76"/>
      <c r="M5" s="88" t="s">
        <v>514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451</v>
      </c>
      <c r="C6" s="63" t="str">
        <f>Netzbetreiber!$D$11</f>
        <v xml:space="preserve"> 
9870086400008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42826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467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475</v>
      </c>
      <c r="N9" s="91" t="s">
        <v>380</v>
      </c>
      <c r="O9" s="92" t="s">
        <v>381</v>
      </c>
      <c r="P9" s="92" t="s">
        <v>382</v>
      </c>
      <c r="Q9" s="92" t="s">
        <v>383</v>
      </c>
      <c r="R9" s="92" t="s">
        <v>384</v>
      </c>
      <c r="S9" s="92" t="s">
        <v>385</v>
      </c>
      <c r="T9" s="92" t="s">
        <v>386</v>
      </c>
      <c r="U9" s="92" t="s">
        <v>387</v>
      </c>
      <c r="V9" s="92" t="s">
        <v>388</v>
      </c>
      <c r="W9" s="92" t="s">
        <v>389</v>
      </c>
      <c r="X9" s="92" t="s">
        <v>390</v>
      </c>
      <c r="Y9" s="92" t="s">
        <v>391</v>
      </c>
      <c r="Z9" s="92" t="s">
        <v>392</v>
      </c>
      <c r="AA9" s="92" t="s">
        <v>393</v>
      </c>
      <c r="AB9" s="92" t="s">
        <v>394</v>
      </c>
      <c r="AC9" s="93" t="s">
        <v>395</v>
      </c>
      <c r="AD9" s="93" t="s">
        <v>435</v>
      </c>
    </row>
    <row r="10" spans="2:30" ht="72" customHeight="1" thickBot="1">
      <c r="B10" s="350" t="s">
        <v>591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406</v>
      </c>
      <c r="G10" s="348"/>
      <c r="H10" s="348"/>
      <c r="I10" s="348"/>
      <c r="J10" s="348"/>
      <c r="K10" s="348"/>
      <c r="L10" s="349"/>
      <c r="M10" s="96" t="s">
        <v>476</v>
      </c>
      <c r="N10" s="97" t="s">
        <v>477</v>
      </c>
      <c r="O10" s="98" t="s">
        <v>478</v>
      </c>
      <c r="P10" s="99" t="s">
        <v>479</v>
      </c>
      <c r="Q10" s="99" t="s">
        <v>480</v>
      </c>
      <c r="R10" s="99" t="s">
        <v>481</v>
      </c>
      <c r="S10" s="99" t="s">
        <v>482</v>
      </c>
      <c r="T10" s="99" t="s">
        <v>483</v>
      </c>
      <c r="U10" s="99" t="s">
        <v>484</v>
      </c>
      <c r="V10" s="99" t="s">
        <v>485</v>
      </c>
      <c r="W10" s="99" t="s">
        <v>486</v>
      </c>
      <c r="X10" s="99" t="s">
        <v>487</v>
      </c>
      <c r="Y10" s="99" t="s">
        <v>488</v>
      </c>
      <c r="Z10" s="99" t="s">
        <v>489</v>
      </c>
      <c r="AA10" s="99" t="s">
        <v>490</v>
      </c>
      <c r="AB10" s="99" t="s">
        <v>491</v>
      </c>
      <c r="AC10" s="100" t="s">
        <v>492</v>
      </c>
      <c r="AD10" s="101" t="s">
        <v>436</v>
      </c>
    </row>
    <row r="11" spans="2:30" ht="15.75" thickBot="1">
      <c r="B11" s="102" t="s">
        <v>427</v>
      </c>
      <c r="C11" s="103"/>
      <c r="D11" s="104">
        <v>3</v>
      </c>
      <c r="E11" s="105"/>
      <c r="F11" s="106" t="s">
        <v>397</v>
      </c>
      <c r="G11" s="107" t="s">
        <v>398</v>
      </c>
      <c r="H11" s="107" t="s">
        <v>399</v>
      </c>
      <c r="I11" s="107" t="s">
        <v>400</v>
      </c>
      <c r="J11" s="107" t="s">
        <v>401</v>
      </c>
      <c r="K11" s="107" t="s">
        <v>402</v>
      </c>
      <c r="L11" s="108" t="s">
        <v>403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407</v>
      </c>
      <c r="C12" s="110"/>
      <c r="D12" s="111">
        <v>4</v>
      </c>
      <c r="E12" s="303">
        <f>MIN(SUMPRODUCT($M$11:$AD$11,M12:AD12),1)</f>
        <v>1</v>
      </c>
      <c r="F12" s="300" t="s">
        <v>403</v>
      </c>
      <c r="G12" s="78" t="s">
        <v>403</v>
      </c>
      <c r="H12" s="78" t="s">
        <v>403</v>
      </c>
      <c r="I12" s="78" t="s">
        <v>403</v>
      </c>
      <c r="J12" s="78" t="s">
        <v>403</v>
      </c>
      <c r="K12" s="78" t="s">
        <v>403</v>
      </c>
      <c r="L12" s="79" t="s">
        <v>403</v>
      </c>
      <c r="M12" s="339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408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403</v>
      </c>
      <c r="G13" s="80" t="s">
        <v>403</v>
      </c>
      <c r="H13" s="80" t="s">
        <v>403</v>
      </c>
      <c r="I13" s="80" t="s">
        <v>403</v>
      </c>
      <c r="J13" s="80" t="s">
        <v>403</v>
      </c>
      <c r="K13" s="80" t="s">
        <v>403</v>
      </c>
      <c r="L13" s="81" t="s">
        <v>403</v>
      </c>
      <c r="M13" s="339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409</v>
      </c>
      <c r="C14" s="116"/>
      <c r="D14" s="111">
        <v>6</v>
      </c>
      <c r="E14" s="304">
        <f t="shared" si="0"/>
        <v>0</v>
      </c>
      <c r="F14" s="301" t="s">
        <v>403</v>
      </c>
      <c r="G14" s="80" t="s">
        <v>410</v>
      </c>
      <c r="H14" s="80" t="s">
        <v>410</v>
      </c>
      <c r="I14" s="80" t="s">
        <v>410</v>
      </c>
      <c r="J14" s="80" t="s">
        <v>410</v>
      </c>
      <c r="K14" s="80" t="s">
        <v>410</v>
      </c>
      <c r="L14" s="81" t="s">
        <v>410</v>
      </c>
      <c r="M14" s="339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664</v>
      </c>
      <c r="C15" s="116"/>
      <c r="D15" s="111">
        <v>7</v>
      </c>
      <c r="E15" s="304">
        <f t="shared" si="0"/>
        <v>0</v>
      </c>
      <c r="F15" s="301" t="s">
        <v>410</v>
      </c>
      <c r="G15" s="80" t="s">
        <v>402</v>
      </c>
      <c r="H15" s="80" t="s">
        <v>410</v>
      </c>
      <c r="I15" s="80" t="s">
        <v>410</v>
      </c>
      <c r="J15" s="80" t="s">
        <v>410</v>
      </c>
      <c r="K15" s="80" t="s">
        <v>410</v>
      </c>
      <c r="L15" s="81" t="s">
        <v>410</v>
      </c>
      <c r="M15" s="339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422</v>
      </c>
      <c r="C16" s="116"/>
      <c r="D16" s="111">
        <v>8</v>
      </c>
      <c r="E16" s="304">
        <f t="shared" si="0"/>
        <v>1</v>
      </c>
      <c r="F16" s="301" t="s">
        <v>410</v>
      </c>
      <c r="G16" s="80" t="s">
        <v>410</v>
      </c>
      <c r="H16" s="80" t="s">
        <v>410</v>
      </c>
      <c r="I16" s="80" t="s">
        <v>410</v>
      </c>
      <c r="J16" s="80" t="s">
        <v>403</v>
      </c>
      <c r="K16" s="80" t="s">
        <v>410</v>
      </c>
      <c r="L16" s="81" t="s">
        <v>410</v>
      </c>
      <c r="M16" s="339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423</v>
      </c>
      <c r="C17" s="116"/>
      <c r="D17" s="111">
        <v>9</v>
      </c>
      <c r="E17" s="304">
        <f t="shared" si="0"/>
        <v>1</v>
      </c>
      <c r="F17" s="301" t="s">
        <v>410</v>
      </c>
      <c r="G17" s="80" t="s">
        <v>410</v>
      </c>
      <c r="H17" s="80" t="s">
        <v>410</v>
      </c>
      <c r="I17" s="80" t="s">
        <v>410</v>
      </c>
      <c r="J17" s="80" t="s">
        <v>410</v>
      </c>
      <c r="K17" s="80" t="s">
        <v>410</v>
      </c>
      <c r="L17" s="81" t="s">
        <v>403</v>
      </c>
      <c r="M17" s="339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424</v>
      </c>
      <c r="C18" s="116"/>
      <c r="D18" s="111">
        <v>10</v>
      </c>
      <c r="E18" s="304">
        <f t="shared" si="0"/>
        <v>1</v>
      </c>
      <c r="F18" s="301" t="s">
        <v>403</v>
      </c>
      <c r="G18" s="80" t="s">
        <v>410</v>
      </c>
      <c r="H18" s="80" t="s">
        <v>410</v>
      </c>
      <c r="I18" s="80" t="s">
        <v>410</v>
      </c>
      <c r="J18" s="80" t="s">
        <v>410</v>
      </c>
      <c r="K18" s="80" t="s">
        <v>410</v>
      </c>
      <c r="L18" s="81" t="s">
        <v>410</v>
      </c>
      <c r="M18" s="339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411</v>
      </c>
      <c r="C19" s="116"/>
      <c r="D19" s="111">
        <v>11</v>
      </c>
      <c r="E19" s="304">
        <f t="shared" si="0"/>
        <v>1</v>
      </c>
      <c r="F19" s="301" t="s">
        <v>403</v>
      </c>
      <c r="G19" s="80" t="s">
        <v>403</v>
      </c>
      <c r="H19" s="80" t="s">
        <v>403</v>
      </c>
      <c r="I19" s="80" t="s">
        <v>403</v>
      </c>
      <c r="J19" s="80" t="s">
        <v>403</v>
      </c>
      <c r="K19" s="80" t="s">
        <v>403</v>
      </c>
      <c r="L19" s="81" t="s">
        <v>403</v>
      </c>
      <c r="M19" s="339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657</v>
      </c>
      <c r="C20" s="116"/>
      <c r="D20" s="111">
        <v>12</v>
      </c>
      <c r="E20" s="304">
        <f t="shared" si="0"/>
        <v>1</v>
      </c>
      <c r="F20" s="301" t="s">
        <v>410</v>
      </c>
      <c r="G20" s="80" t="s">
        <v>410</v>
      </c>
      <c r="H20" s="80" t="s">
        <v>410</v>
      </c>
      <c r="I20" s="80" t="s">
        <v>403</v>
      </c>
      <c r="J20" s="80" t="s">
        <v>410</v>
      </c>
      <c r="K20" s="80" t="s">
        <v>410</v>
      </c>
      <c r="L20" s="81" t="s">
        <v>410</v>
      </c>
      <c r="M20" s="339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425</v>
      </c>
      <c r="C21" s="116"/>
      <c r="D21" s="111">
        <v>13</v>
      </c>
      <c r="E21" s="304">
        <f t="shared" si="0"/>
        <v>1</v>
      </c>
      <c r="F21" s="301" t="s">
        <v>410</v>
      </c>
      <c r="G21" s="80" t="s">
        <v>410</v>
      </c>
      <c r="H21" s="80" t="s">
        <v>410</v>
      </c>
      <c r="I21" s="80" t="s">
        <v>410</v>
      </c>
      <c r="J21" s="80" t="s">
        <v>410</v>
      </c>
      <c r="K21" s="80" t="s">
        <v>410</v>
      </c>
      <c r="L21" s="81" t="s">
        <v>403</v>
      </c>
      <c r="M21" s="339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426</v>
      </c>
      <c r="C22" s="116"/>
      <c r="D22" s="111">
        <v>14</v>
      </c>
      <c r="E22" s="304">
        <f t="shared" si="0"/>
        <v>1</v>
      </c>
      <c r="F22" s="301" t="s">
        <v>403</v>
      </c>
      <c r="G22" s="80" t="s">
        <v>410</v>
      </c>
      <c r="H22" s="80" t="s">
        <v>410</v>
      </c>
      <c r="I22" s="80" t="s">
        <v>410</v>
      </c>
      <c r="J22" s="80" t="s">
        <v>410</v>
      </c>
      <c r="K22" s="80" t="s">
        <v>410</v>
      </c>
      <c r="L22" s="81" t="s">
        <v>410</v>
      </c>
      <c r="M22" s="339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663</v>
      </c>
      <c r="C23" s="116"/>
      <c r="D23" s="111">
        <v>15</v>
      </c>
      <c r="E23" s="304">
        <f t="shared" si="0"/>
        <v>0</v>
      </c>
      <c r="F23" s="301" t="s">
        <v>410</v>
      </c>
      <c r="G23" s="80" t="s">
        <v>410</v>
      </c>
      <c r="H23" s="80" t="s">
        <v>410</v>
      </c>
      <c r="I23" s="80" t="s">
        <v>403</v>
      </c>
      <c r="J23" s="80" t="s">
        <v>410</v>
      </c>
      <c r="K23" s="80" t="s">
        <v>410</v>
      </c>
      <c r="L23" s="81" t="s">
        <v>410</v>
      </c>
      <c r="M23" s="339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412</v>
      </c>
      <c r="C24" s="116"/>
      <c r="D24" s="111">
        <v>16</v>
      </c>
      <c r="E24" s="304">
        <f t="shared" si="0"/>
        <v>0</v>
      </c>
      <c r="F24" s="301" t="s">
        <v>403</v>
      </c>
      <c r="G24" s="80" t="s">
        <v>403</v>
      </c>
      <c r="H24" s="80" t="s">
        <v>403</v>
      </c>
      <c r="I24" s="80" t="s">
        <v>403</v>
      </c>
      <c r="J24" s="80" t="s">
        <v>403</v>
      </c>
      <c r="K24" s="80" t="s">
        <v>403</v>
      </c>
      <c r="L24" s="81" t="s">
        <v>403</v>
      </c>
      <c r="M24" s="339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413</v>
      </c>
      <c r="C25" s="116"/>
      <c r="D25" s="111">
        <v>17</v>
      </c>
      <c r="E25" s="304">
        <f t="shared" si="0"/>
        <v>0</v>
      </c>
      <c r="F25" s="301" t="s">
        <v>403</v>
      </c>
      <c r="G25" s="80" t="s">
        <v>403</v>
      </c>
      <c r="H25" s="80" t="s">
        <v>403</v>
      </c>
      <c r="I25" s="80" t="s">
        <v>403</v>
      </c>
      <c r="J25" s="80" t="s">
        <v>403</v>
      </c>
      <c r="K25" s="80" t="s">
        <v>403</v>
      </c>
      <c r="L25" s="81" t="s">
        <v>403</v>
      </c>
      <c r="M25" s="339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414</v>
      </c>
      <c r="C26" s="116"/>
      <c r="D26" s="111">
        <v>18</v>
      </c>
      <c r="E26" s="304">
        <f t="shared" si="0"/>
        <v>1</v>
      </c>
      <c r="F26" s="301" t="s">
        <v>403</v>
      </c>
      <c r="G26" s="80" t="s">
        <v>403</v>
      </c>
      <c r="H26" s="80" t="s">
        <v>403</v>
      </c>
      <c r="I26" s="80" t="s">
        <v>403</v>
      </c>
      <c r="J26" s="80" t="s">
        <v>403</v>
      </c>
      <c r="K26" s="80" t="s">
        <v>403</v>
      </c>
      <c r="L26" s="81" t="s">
        <v>403</v>
      </c>
      <c r="M26" s="339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415</v>
      </c>
      <c r="C27" s="116"/>
      <c r="D27" s="111">
        <v>19</v>
      </c>
      <c r="E27" s="304">
        <f t="shared" si="0"/>
        <v>0</v>
      </c>
      <c r="F27" s="301" t="s">
        <v>403</v>
      </c>
      <c r="G27" s="80" t="s">
        <v>403</v>
      </c>
      <c r="H27" s="80" t="s">
        <v>403</v>
      </c>
      <c r="I27" s="80" t="s">
        <v>403</v>
      </c>
      <c r="J27" s="80" t="s">
        <v>403</v>
      </c>
      <c r="K27" s="80" t="s">
        <v>403</v>
      </c>
      <c r="L27" s="81" t="s">
        <v>403</v>
      </c>
      <c r="M27" s="339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416</v>
      </c>
      <c r="C28" s="116"/>
      <c r="D28" s="111">
        <v>20</v>
      </c>
      <c r="E28" s="304">
        <f t="shared" si="0"/>
        <v>0</v>
      </c>
      <c r="F28" s="301" t="s">
        <v>403</v>
      </c>
      <c r="G28" s="80" t="s">
        <v>403</v>
      </c>
      <c r="H28" s="80" t="s">
        <v>403</v>
      </c>
      <c r="I28" s="80" t="s">
        <v>403</v>
      </c>
      <c r="J28" s="80" t="s">
        <v>403</v>
      </c>
      <c r="K28" s="80" t="s">
        <v>403</v>
      </c>
      <c r="L28" s="81" t="s">
        <v>403</v>
      </c>
      <c r="M28" s="339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417</v>
      </c>
      <c r="C29" s="116"/>
      <c r="D29" s="111">
        <v>21</v>
      </c>
      <c r="E29" s="304">
        <f t="shared" si="0"/>
        <v>0</v>
      </c>
      <c r="F29" s="301" t="s">
        <v>410</v>
      </c>
      <c r="G29" s="80" t="s">
        <v>410</v>
      </c>
      <c r="H29" s="80" t="s">
        <v>403</v>
      </c>
      <c r="I29" s="80" t="s">
        <v>410</v>
      </c>
      <c r="J29" s="80" t="s">
        <v>410</v>
      </c>
      <c r="K29" s="80" t="s">
        <v>410</v>
      </c>
      <c r="L29" s="81" t="s">
        <v>410</v>
      </c>
      <c r="M29" s="339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418</v>
      </c>
      <c r="C30" s="116"/>
      <c r="D30" s="111">
        <v>22</v>
      </c>
      <c r="E30" s="304">
        <f t="shared" si="0"/>
        <v>0</v>
      </c>
      <c r="F30" s="301" t="s">
        <v>402</v>
      </c>
      <c r="G30" s="80" t="s">
        <v>402</v>
      </c>
      <c r="H30" s="80" t="s">
        <v>402</v>
      </c>
      <c r="I30" s="80" t="s">
        <v>402</v>
      </c>
      <c r="J30" s="80" t="s">
        <v>402</v>
      </c>
      <c r="K30" s="80" t="s">
        <v>402</v>
      </c>
      <c r="L30" s="81" t="s">
        <v>403</v>
      </c>
      <c r="M30" s="339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419</v>
      </c>
      <c r="C31" s="116"/>
      <c r="D31" s="111">
        <v>23</v>
      </c>
      <c r="E31" s="304">
        <f t="shared" si="0"/>
        <v>1</v>
      </c>
      <c r="F31" s="301" t="s">
        <v>403</v>
      </c>
      <c r="G31" s="80" t="s">
        <v>403</v>
      </c>
      <c r="H31" s="80" t="s">
        <v>403</v>
      </c>
      <c r="I31" s="80" t="s">
        <v>403</v>
      </c>
      <c r="J31" s="80" t="s">
        <v>403</v>
      </c>
      <c r="K31" s="80" t="s">
        <v>403</v>
      </c>
      <c r="L31" s="81" t="s">
        <v>403</v>
      </c>
      <c r="M31" s="339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420</v>
      </c>
      <c r="C32" s="116"/>
      <c r="D32" s="111">
        <v>24</v>
      </c>
      <c r="E32" s="304">
        <f t="shared" si="0"/>
        <v>1</v>
      </c>
      <c r="F32" s="301" t="s">
        <v>403</v>
      </c>
      <c r="G32" s="80" t="s">
        <v>403</v>
      </c>
      <c r="H32" s="80" t="s">
        <v>403</v>
      </c>
      <c r="I32" s="80" t="s">
        <v>403</v>
      </c>
      <c r="J32" s="80" t="s">
        <v>403</v>
      </c>
      <c r="K32" s="80" t="s">
        <v>403</v>
      </c>
      <c r="L32" s="81" t="s">
        <v>403</v>
      </c>
      <c r="M32" s="339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421</v>
      </c>
      <c r="C33" s="122"/>
      <c r="D33" s="123">
        <v>25</v>
      </c>
      <c r="E33" s="305">
        <f t="shared" si="0"/>
        <v>0</v>
      </c>
      <c r="F33" s="302" t="s">
        <v>402</v>
      </c>
      <c r="G33" s="82" t="s">
        <v>402</v>
      </c>
      <c r="H33" s="82" t="s">
        <v>402</v>
      </c>
      <c r="I33" s="82" t="s">
        <v>402</v>
      </c>
      <c r="J33" s="82" t="s">
        <v>402</v>
      </c>
      <c r="K33" s="82" t="s">
        <v>402</v>
      </c>
      <c r="L33" s="83" t="s">
        <v>403</v>
      </c>
      <c r="M33" s="340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355</v>
      </c>
      <c r="B1" s="212">
        <v>42173</v>
      </c>
      <c r="D1" s="130" t="s">
        <v>463</v>
      </c>
      <c r="F1" s="213" t="s">
        <v>553</v>
      </c>
      <c r="N1" s="214"/>
    </row>
    <row r="2" spans="1:14" ht="25.5">
      <c r="A2" s="215" t="s">
        <v>280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3" t="s">
        <v>660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326</v>
      </c>
      <c r="D95" s="231" t="s">
        <v>281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331</v>
      </c>
      <c r="D96" s="231" t="s">
        <v>281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336</v>
      </c>
      <c r="D97" s="231" t="s">
        <v>281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341</v>
      </c>
      <c r="D98" s="231" t="s">
        <v>281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294</v>
      </c>
      <c r="D99" s="231" t="s">
        <v>281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298</v>
      </c>
      <c r="D100" s="231" t="s">
        <v>281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302</v>
      </c>
      <c r="D101" s="231" t="s">
        <v>281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306</v>
      </c>
      <c r="D102" s="231" t="s">
        <v>281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310</v>
      </c>
      <c r="D103" s="231" t="s">
        <v>281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314</v>
      </c>
      <c r="D104" s="231" t="s">
        <v>281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318</v>
      </c>
      <c r="D105" s="231" t="s">
        <v>281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322</v>
      </c>
      <c r="D106" s="231" t="s">
        <v>281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327</v>
      </c>
      <c r="D107" s="231" t="s">
        <v>281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332</v>
      </c>
      <c r="D108" s="231" t="s">
        <v>281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337</v>
      </c>
      <c r="D109" s="231" t="s">
        <v>281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342</v>
      </c>
      <c r="D110" s="231" t="s">
        <v>281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282</v>
      </c>
      <c r="D111" s="231" t="s">
        <v>281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283</v>
      </c>
      <c r="D112" s="231" t="s">
        <v>281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284</v>
      </c>
      <c r="D113" s="231" t="s">
        <v>281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285</v>
      </c>
      <c r="D114" s="231" t="s">
        <v>281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295</v>
      </c>
      <c r="D115" s="231" t="s">
        <v>281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299</v>
      </c>
      <c r="D116" s="231" t="s">
        <v>281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303</v>
      </c>
      <c r="D117" s="231" t="s">
        <v>281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307</v>
      </c>
      <c r="D118" s="231" t="s">
        <v>281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286</v>
      </c>
      <c r="D119" s="231" t="s">
        <v>281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288</v>
      </c>
      <c r="D120" s="231" t="s">
        <v>281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290</v>
      </c>
      <c r="D121" s="231" t="s">
        <v>281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292</v>
      </c>
      <c r="D122" s="231" t="s">
        <v>281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328</v>
      </c>
      <c r="D123" s="231" t="s">
        <v>281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333</v>
      </c>
      <c r="D124" s="231" t="s">
        <v>281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338</v>
      </c>
      <c r="D125" s="231" t="s">
        <v>281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343</v>
      </c>
      <c r="D126" s="231" t="s">
        <v>281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296</v>
      </c>
      <c r="D127" s="231" t="s">
        <v>281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300</v>
      </c>
      <c r="D128" s="231" t="s">
        <v>281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304</v>
      </c>
      <c r="D129" s="231" t="s">
        <v>281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308</v>
      </c>
      <c r="D130" s="231" t="s">
        <v>281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297</v>
      </c>
      <c r="D131" s="231" t="s">
        <v>281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301</v>
      </c>
      <c r="D132" s="231" t="s">
        <v>281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305</v>
      </c>
      <c r="D133" s="231" t="s">
        <v>281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309</v>
      </c>
      <c r="D134" s="231" t="s">
        <v>281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311</v>
      </c>
      <c r="D135" s="231" t="s">
        <v>281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315</v>
      </c>
      <c r="D136" s="231" t="s">
        <v>281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319</v>
      </c>
      <c r="D137" s="231" t="s">
        <v>281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323</v>
      </c>
      <c r="D138" s="231" t="s">
        <v>281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312</v>
      </c>
      <c r="D139" s="231" t="s">
        <v>281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316</v>
      </c>
      <c r="D140" s="231" t="s">
        <v>281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320</v>
      </c>
      <c r="D141" s="231" t="s">
        <v>281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324</v>
      </c>
      <c r="D142" s="231" t="s">
        <v>281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287</v>
      </c>
      <c r="D143" s="231" t="s">
        <v>281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289</v>
      </c>
      <c r="D144" s="231" t="s">
        <v>281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291</v>
      </c>
      <c r="D145" s="231" t="s">
        <v>281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293</v>
      </c>
      <c r="D146" s="231" t="s">
        <v>281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313</v>
      </c>
      <c r="D147" s="231" t="s">
        <v>281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317</v>
      </c>
      <c r="D148" s="231" t="s">
        <v>281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321</v>
      </c>
      <c r="D149" s="231" t="s">
        <v>281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325</v>
      </c>
      <c r="D150" s="231" t="s">
        <v>281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329</v>
      </c>
      <c r="D151" s="231" t="s">
        <v>281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334</v>
      </c>
      <c r="D152" s="231" t="s">
        <v>281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339</v>
      </c>
      <c r="D153" s="231" t="s">
        <v>281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344</v>
      </c>
      <c r="D154" s="231" t="s">
        <v>281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330</v>
      </c>
      <c r="D155" s="231" t="s">
        <v>281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335</v>
      </c>
      <c r="D156" s="231" t="s">
        <v>281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340</v>
      </c>
      <c r="D157" s="231" t="s">
        <v>281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345</v>
      </c>
      <c r="D158" s="231" t="s">
        <v>281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42578125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464</v>
      </c>
      <c r="B1" s="127"/>
      <c r="D1" s="213" t="s">
        <v>553</v>
      </c>
    </row>
    <row r="2" spans="1:16">
      <c r="A2" s="233"/>
      <c r="B2" s="232" t="s">
        <v>465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466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259</v>
      </c>
      <c r="P5" s="244" t="s">
        <v>258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376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376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262</v>
      </c>
      <c r="O11" s="246" t="s">
        <v>260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262</v>
      </c>
      <c r="O12" s="246" t="s">
        <v>260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262</v>
      </c>
      <c r="O13" s="246" t="s">
        <v>260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262</v>
      </c>
      <c r="O14" s="246" t="s">
        <v>260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262</v>
      </c>
      <c r="O15" s="246" t="s">
        <v>260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262</v>
      </c>
      <c r="O16" s="246" t="s">
        <v>260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262</v>
      </c>
      <c r="O17" s="246" t="s">
        <v>261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262</v>
      </c>
      <c r="O18" s="246" t="s">
        <v>261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262</v>
      </c>
      <c r="O19" s="246" t="s">
        <v>261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262</v>
      </c>
      <c r="O20" s="246" t="s">
        <v>261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262</v>
      </c>
      <c r="O21" s="246" t="s">
        <v>261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262</v>
      </c>
      <c r="O22" s="246" t="s">
        <v>261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Mandy Hahn</cp:lastModifiedBy>
  <cp:lastPrinted>2015-03-20T22:59:10Z</cp:lastPrinted>
  <dcterms:created xsi:type="dcterms:W3CDTF">2015-01-15T05:25:41Z</dcterms:created>
  <dcterms:modified xsi:type="dcterms:W3CDTF">2017-08-25T09:19:07Z</dcterms:modified>
</cp:coreProperties>
</file>