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I:\Projekte\H\Hechingen\Gas\2020\NNE-Rechner Gas\"/>
    </mc:Choice>
  </mc:AlternateContent>
  <bookViews>
    <workbookView xWindow="0" yWindow="0" windowWidth="21570" windowHeight="9105"/>
  </bookViews>
  <sheets>
    <sheet name="Berechnung RLM" sheetId="1" r:id="rId1"/>
    <sheet name="Berechnung SLP" sheetId="5" r:id="rId2"/>
    <sheet name="Berechnung" sheetId="4" state="veryHidden" r:id="rId3"/>
    <sheet name="Preisblatt" sheetId="2" r:id="rId4"/>
    <sheet name="Preisblatt (Mess_Abr)" sheetId="3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7" i="4" l="1"/>
  <c r="I96" i="4"/>
  <c r="I95" i="4"/>
  <c r="I66" i="4" l="1"/>
  <c r="I65" i="4"/>
  <c r="H3" i="4"/>
  <c r="H2" i="4"/>
  <c r="D51" i="4"/>
  <c r="E51" i="4"/>
  <c r="F51" i="4"/>
  <c r="G51" i="4"/>
  <c r="H51" i="4"/>
  <c r="D52" i="4"/>
  <c r="E52" i="4"/>
  <c r="F52" i="4"/>
  <c r="G52" i="4"/>
  <c r="H52" i="4"/>
  <c r="D53" i="4"/>
  <c r="E53" i="4"/>
  <c r="F53" i="4"/>
  <c r="G53" i="4"/>
  <c r="H53" i="4"/>
  <c r="D54" i="4"/>
  <c r="E54" i="4"/>
  <c r="F54" i="4"/>
  <c r="G54" i="4"/>
  <c r="H54" i="4"/>
  <c r="G50" i="4"/>
  <c r="H50" i="4"/>
  <c r="I50" i="4"/>
  <c r="F50" i="4"/>
  <c r="E50" i="4"/>
  <c r="D50" i="4"/>
  <c r="D20" i="1" l="1"/>
  <c r="J90" i="4" l="1"/>
  <c r="J91" i="4"/>
  <c r="J89" i="4"/>
  <c r="M28" i="4" s="1"/>
  <c r="E90" i="4"/>
  <c r="E91" i="4"/>
  <c r="E89" i="4"/>
  <c r="M62" i="4" s="1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71" i="4"/>
  <c r="M25" i="4" s="1"/>
  <c r="I51" i="4"/>
  <c r="I52" i="4"/>
  <c r="I53" i="4"/>
  <c r="I54" i="4"/>
  <c r="G72" i="4"/>
  <c r="H72" i="4"/>
  <c r="I72" i="4"/>
  <c r="G73" i="4"/>
  <c r="H73" i="4"/>
  <c r="I73" i="4"/>
  <c r="G74" i="4"/>
  <c r="H74" i="4"/>
  <c r="I74" i="4"/>
  <c r="G75" i="4"/>
  <c r="H75" i="4"/>
  <c r="I75" i="4"/>
  <c r="G76" i="4"/>
  <c r="H76" i="4"/>
  <c r="I76" i="4"/>
  <c r="G77" i="4"/>
  <c r="H77" i="4"/>
  <c r="I77" i="4"/>
  <c r="G78" i="4"/>
  <c r="H78" i="4"/>
  <c r="I78" i="4"/>
  <c r="G79" i="4"/>
  <c r="H79" i="4"/>
  <c r="I79" i="4"/>
  <c r="G80" i="4"/>
  <c r="H80" i="4"/>
  <c r="I80" i="4"/>
  <c r="G81" i="4"/>
  <c r="H81" i="4"/>
  <c r="I81" i="4"/>
  <c r="G82" i="4"/>
  <c r="H82" i="4"/>
  <c r="I82" i="4"/>
  <c r="G83" i="4"/>
  <c r="H83" i="4"/>
  <c r="I83" i="4"/>
  <c r="G84" i="4"/>
  <c r="H84" i="4"/>
  <c r="I84" i="4"/>
  <c r="G85" i="4"/>
  <c r="H85" i="4"/>
  <c r="I85" i="4"/>
  <c r="G86" i="4"/>
  <c r="H86" i="4"/>
  <c r="I86" i="4"/>
  <c r="G87" i="4"/>
  <c r="H87" i="4"/>
  <c r="I87" i="4"/>
  <c r="G88" i="4"/>
  <c r="H88" i="4"/>
  <c r="I88" i="4"/>
  <c r="G89" i="4"/>
  <c r="H89" i="4"/>
  <c r="I89" i="4"/>
  <c r="G90" i="4"/>
  <c r="H90" i="4"/>
  <c r="I90" i="4"/>
  <c r="H71" i="4"/>
  <c r="I71" i="4"/>
  <c r="G71" i="4"/>
  <c r="C72" i="4"/>
  <c r="D72" i="4"/>
  <c r="C73" i="4"/>
  <c r="D73" i="4"/>
  <c r="C74" i="4"/>
  <c r="D74" i="4"/>
  <c r="C75" i="4"/>
  <c r="D75" i="4"/>
  <c r="C76" i="4"/>
  <c r="D76" i="4"/>
  <c r="C77" i="4"/>
  <c r="D77" i="4"/>
  <c r="C78" i="4"/>
  <c r="D78" i="4"/>
  <c r="C79" i="4"/>
  <c r="D79" i="4"/>
  <c r="C80" i="4"/>
  <c r="D80" i="4"/>
  <c r="C81" i="4"/>
  <c r="D81" i="4"/>
  <c r="C82" i="4"/>
  <c r="D82" i="4"/>
  <c r="C83" i="4"/>
  <c r="D83" i="4"/>
  <c r="C84" i="4"/>
  <c r="D84" i="4"/>
  <c r="C85" i="4"/>
  <c r="D85" i="4"/>
  <c r="C86" i="4"/>
  <c r="D86" i="4"/>
  <c r="C87" i="4"/>
  <c r="D87" i="4"/>
  <c r="C88" i="4"/>
  <c r="D88" i="4"/>
  <c r="C89" i="4"/>
  <c r="D89" i="4"/>
  <c r="D91" i="4" s="1"/>
  <c r="C90" i="4"/>
  <c r="D90" i="4"/>
  <c r="D71" i="4"/>
  <c r="C71" i="4"/>
  <c r="G13" i="4"/>
  <c r="H13" i="4"/>
  <c r="G14" i="4"/>
  <c r="H14" i="4"/>
  <c r="G15" i="4"/>
  <c r="H15" i="4"/>
  <c r="G16" i="4"/>
  <c r="H16" i="4"/>
  <c r="G17" i="4"/>
  <c r="H17" i="4"/>
  <c r="G18" i="4"/>
  <c r="H18" i="4"/>
  <c r="G19" i="4"/>
  <c r="H19" i="4"/>
  <c r="G20" i="4"/>
  <c r="H20" i="4"/>
  <c r="G21" i="4"/>
  <c r="H21" i="4"/>
  <c r="G22" i="4"/>
  <c r="H22" i="4"/>
  <c r="G23" i="4"/>
  <c r="H23" i="4"/>
  <c r="G24" i="4"/>
  <c r="H24" i="4"/>
  <c r="G25" i="4"/>
  <c r="H25" i="4"/>
  <c r="G26" i="4"/>
  <c r="H26" i="4"/>
  <c r="H12" i="4"/>
  <c r="D31" i="4"/>
  <c r="E31" i="4"/>
  <c r="F31" i="4"/>
  <c r="G31" i="4"/>
  <c r="H31" i="4"/>
  <c r="D32" i="4"/>
  <c r="E32" i="4"/>
  <c r="F32" i="4"/>
  <c r="G32" i="4"/>
  <c r="H32" i="4"/>
  <c r="D33" i="4"/>
  <c r="E33" i="4"/>
  <c r="F33" i="4"/>
  <c r="G33" i="4"/>
  <c r="H33" i="4"/>
  <c r="D34" i="4"/>
  <c r="E34" i="4"/>
  <c r="F34" i="4"/>
  <c r="G34" i="4"/>
  <c r="H34" i="4"/>
  <c r="D35" i="4"/>
  <c r="E35" i="4"/>
  <c r="F35" i="4"/>
  <c r="G35" i="4"/>
  <c r="H35" i="4"/>
  <c r="D36" i="4"/>
  <c r="E36" i="4"/>
  <c r="F36" i="4"/>
  <c r="G36" i="4"/>
  <c r="H36" i="4"/>
  <c r="D37" i="4"/>
  <c r="E37" i="4"/>
  <c r="F37" i="4"/>
  <c r="G37" i="4"/>
  <c r="H37" i="4"/>
  <c r="D38" i="4"/>
  <c r="E38" i="4"/>
  <c r="F38" i="4"/>
  <c r="G38" i="4"/>
  <c r="H38" i="4"/>
  <c r="D39" i="4"/>
  <c r="E39" i="4"/>
  <c r="F39" i="4"/>
  <c r="G39" i="4"/>
  <c r="H39" i="4"/>
  <c r="D40" i="4"/>
  <c r="E40" i="4"/>
  <c r="F40" i="4"/>
  <c r="G40" i="4"/>
  <c r="H40" i="4"/>
  <c r="D41" i="4"/>
  <c r="E41" i="4"/>
  <c r="F41" i="4"/>
  <c r="G41" i="4"/>
  <c r="H41" i="4"/>
  <c r="D42" i="4"/>
  <c r="E42" i="4"/>
  <c r="F42" i="4"/>
  <c r="G42" i="4"/>
  <c r="H42" i="4"/>
  <c r="D43" i="4"/>
  <c r="E43" i="4"/>
  <c r="F43" i="4"/>
  <c r="G43" i="4"/>
  <c r="H43" i="4"/>
  <c r="D44" i="4"/>
  <c r="E44" i="4"/>
  <c r="F44" i="4"/>
  <c r="G44" i="4"/>
  <c r="H44" i="4"/>
  <c r="H30" i="4"/>
  <c r="E30" i="4"/>
  <c r="D30" i="4"/>
  <c r="D13" i="4"/>
  <c r="E13" i="4"/>
  <c r="F13" i="4"/>
  <c r="D14" i="4"/>
  <c r="E14" i="4"/>
  <c r="F14" i="4"/>
  <c r="D15" i="4"/>
  <c r="E15" i="4"/>
  <c r="F15" i="4"/>
  <c r="D16" i="4"/>
  <c r="E16" i="4"/>
  <c r="F16" i="4"/>
  <c r="D17" i="4"/>
  <c r="E17" i="4"/>
  <c r="F17" i="4"/>
  <c r="D18" i="4"/>
  <c r="E18" i="4"/>
  <c r="F18" i="4"/>
  <c r="D19" i="4"/>
  <c r="E19" i="4"/>
  <c r="F19" i="4"/>
  <c r="D20" i="4"/>
  <c r="E20" i="4"/>
  <c r="F20" i="4"/>
  <c r="D21" i="4"/>
  <c r="E21" i="4"/>
  <c r="F21" i="4"/>
  <c r="D22" i="4"/>
  <c r="E22" i="4"/>
  <c r="F22" i="4"/>
  <c r="D23" i="4"/>
  <c r="E23" i="4"/>
  <c r="F23" i="4"/>
  <c r="D24" i="4"/>
  <c r="E24" i="4"/>
  <c r="F24" i="4"/>
  <c r="D25" i="4"/>
  <c r="E25" i="4"/>
  <c r="F25" i="4"/>
  <c r="D26" i="4"/>
  <c r="E26" i="4"/>
  <c r="F26" i="4"/>
  <c r="E12" i="4"/>
  <c r="D12" i="4"/>
  <c r="H91" i="4" l="1"/>
  <c r="I39" i="4"/>
  <c r="I35" i="4"/>
  <c r="I43" i="4"/>
  <c r="I31" i="4"/>
  <c r="I22" i="4"/>
  <c r="I18" i="4"/>
  <c r="I14" i="4"/>
  <c r="I26" i="4"/>
  <c r="G91" i="4"/>
  <c r="C91" i="4"/>
  <c r="I91" i="4"/>
  <c r="M58" i="4"/>
  <c r="M59" i="4"/>
  <c r="D18" i="5" s="1"/>
  <c r="M52" i="4"/>
  <c r="D29" i="5" s="1"/>
  <c r="M51" i="4"/>
  <c r="D28" i="5" s="1"/>
  <c r="M24" i="4"/>
  <c r="D26" i="1"/>
  <c r="D24" i="1"/>
  <c r="D20" i="5"/>
  <c r="I23" i="4"/>
  <c r="I19" i="4"/>
  <c r="I15" i="4"/>
  <c r="I42" i="4"/>
  <c r="I38" i="4"/>
  <c r="I34" i="4"/>
  <c r="I24" i="4"/>
  <c r="I20" i="4"/>
  <c r="I16" i="4"/>
  <c r="I41" i="4"/>
  <c r="I37" i="4"/>
  <c r="I33" i="4"/>
  <c r="I25" i="4"/>
  <c r="I21" i="4"/>
  <c r="I17" i="4"/>
  <c r="I13" i="4"/>
  <c r="I44" i="4"/>
  <c r="I40" i="4"/>
  <c r="I36" i="4"/>
  <c r="I32" i="4"/>
  <c r="I12" i="4"/>
  <c r="I30" i="4"/>
  <c r="M54" i="4" l="1"/>
  <c r="D16" i="5" s="1"/>
  <c r="D25" i="1"/>
  <c r="M27" i="4"/>
  <c r="M30" i="4" s="1"/>
  <c r="D23" i="1" s="1"/>
  <c r="M16" i="4"/>
  <c r="M17" i="4"/>
  <c r="M10" i="4"/>
  <c r="M11" i="4"/>
  <c r="D19" i="5"/>
  <c r="M61" i="4"/>
  <c r="M64" i="4" s="1"/>
  <c r="D17" i="5" s="1"/>
  <c r="D30" i="5" l="1"/>
  <c r="D22" i="5"/>
  <c r="D23" i="5" s="1"/>
  <c r="D24" i="5" s="1"/>
  <c r="M18" i="4"/>
  <c r="M12" i="4"/>
  <c r="D22" i="1" s="1"/>
  <c r="D35" i="1" s="1"/>
  <c r="D21" i="1" l="1"/>
  <c r="M20" i="4"/>
  <c r="D34" i="1" l="1"/>
  <c r="D28" i="1"/>
  <c r="D29" i="1" s="1"/>
  <c r="D30" i="1" s="1"/>
</calcChain>
</file>

<file path=xl/sharedStrings.xml><?xml version="1.0" encoding="utf-8"?>
<sst xmlns="http://schemas.openxmlformats.org/spreadsheetml/2006/main" count="407" uniqueCount="139">
  <si>
    <t>Stadtwerke Hechingen</t>
  </si>
  <si>
    <t>Entgelte für die Nutzung der Netzinfrastruktur inkl. vorg. Netzkosten</t>
  </si>
  <si>
    <t>Netzentgelte Gas für Kunden mit Leistungsmessung</t>
  </si>
  <si>
    <t>Zonenpreismodell</t>
  </si>
  <si>
    <t>Lastgangkunden</t>
  </si>
  <si>
    <t>Arbeit</t>
  </si>
  <si>
    <t>Sockelbetrag</t>
  </si>
  <si>
    <t>durch Sockelbetrag 
abgegoltene Arbeit</t>
  </si>
  <si>
    <t>Zonenpreis</t>
  </si>
  <si>
    <t>von [kWh]</t>
  </si>
  <si>
    <t>bis [kWh]</t>
  </si>
  <si>
    <t>in €</t>
  </si>
  <si>
    <t>[in kWh]</t>
  </si>
  <si>
    <t>Ct pro kWh</t>
  </si>
  <si>
    <t>Zone 1</t>
  </si>
  <si>
    <t xml:space="preserve"> -</t>
  </si>
  <si>
    <t>Zone 2</t>
  </si>
  <si>
    <t>Zone 3</t>
  </si>
  <si>
    <t>Zone 4</t>
  </si>
  <si>
    <t>Zone 5</t>
  </si>
  <si>
    <t>Zone 6</t>
  </si>
  <si>
    <t>Zone 7</t>
  </si>
  <si>
    <t>Zone 8</t>
  </si>
  <si>
    <t>Zone 9</t>
  </si>
  <si>
    <t>Zone 10</t>
  </si>
  <si>
    <t>Zone 11</t>
  </si>
  <si>
    <t>Zone 12</t>
  </si>
  <si>
    <t>Zone 13</t>
  </si>
  <si>
    <t>Zone 14</t>
  </si>
  <si>
    <t>Zone 15</t>
  </si>
  <si>
    <t>Leistung</t>
  </si>
  <si>
    <t>durch Sockelbetrag  abgegoltene Leistung</t>
  </si>
  <si>
    <t>von [kW]</t>
  </si>
  <si>
    <t>bis [kW]</t>
  </si>
  <si>
    <t>[in kW]</t>
  </si>
  <si>
    <t>Euro pro kW</t>
  </si>
  <si>
    <t>Netzentgelte Gas für Kunden ohne Leistungsmessung</t>
  </si>
  <si>
    <t>Kundengruppe</t>
  </si>
  <si>
    <t>Jahresarbeit</t>
  </si>
  <si>
    <t>Grundpreis</t>
  </si>
  <si>
    <t>Arbeitspreis</t>
  </si>
  <si>
    <t>( € / a )</t>
  </si>
  <si>
    <t>( € / Monat )</t>
  </si>
  <si>
    <t>( ct / kWh)</t>
  </si>
  <si>
    <t>Kochgaskunden inkl. Kunden ohne Abnahme</t>
  </si>
  <si>
    <t>Warmwasserkunden</t>
  </si>
  <si>
    <t>Heizgaskunden</t>
  </si>
  <si>
    <t>Vollversorgungskunden</t>
  </si>
  <si>
    <t>Bei den angegebenen Preisen handelt es sich um Nettopreise, ohne Umsatzsteuer (MWSt.), ohne Konzessionsabgabe1)</t>
  </si>
  <si>
    <t>1) laut "Verordnung über Konzessionsabgaben für Elektrizität und Erdgas (Konzessionsabgabenverordnung</t>
  </si>
  <si>
    <t xml:space="preserve">   - KAV)" vom 09.Juni 1999 (BGBl. S. 12) an die Gemeinde abzuführen</t>
  </si>
  <si>
    <t>Entgelte für Messung &amp; Messstellenbetrieb mit und ohne Leistungsmessung</t>
  </si>
  <si>
    <t>ohne Leistungsmessung3)</t>
  </si>
  <si>
    <t>mit Leistungsmessung1)</t>
  </si>
  <si>
    <t>Zählergruppen</t>
  </si>
  <si>
    <t>Messstellen-betrieb</t>
  </si>
  <si>
    <t>Messung3)
Ableseverfahren jährlich</t>
  </si>
  <si>
    <t>Messstellen-
betrieb</t>
  </si>
  <si>
    <t>stündliche Messdaten-betreitstellung2) gemäß § 54 KoV IX</t>
  </si>
  <si>
    <t>Messung5)
RLM-Kunden
mit ZFA 
[rabattiert]</t>
  </si>
  <si>
    <t>G 2,5</t>
  </si>
  <si>
    <t>G 4</t>
  </si>
  <si>
    <t>G 6</t>
  </si>
  <si>
    <t>G 10</t>
  </si>
  <si>
    <t>G 16</t>
  </si>
  <si>
    <t>G 25</t>
  </si>
  <si>
    <t>G 40</t>
  </si>
  <si>
    <t>G 65</t>
  </si>
  <si>
    <t>G 100</t>
  </si>
  <si>
    <t>G 160</t>
  </si>
  <si>
    <t>G 250</t>
  </si>
  <si>
    <t>G 400</t>
  </si>
  <si>
    <t>G 650</t>
  </si>
  <si>
    <t>G 1000</t>
  </si>
  <si>
    <t>G 1600</t>
  </si>
  <si>
    <t>G 2500</t>
  </si>
  <si>
    <t>G 4000</t>
  </si>
  <si>
    <t>G 6500</t>
  </si>
  <si>
    <t>Mengenumwerter</t>
  </si>
  <si>
    <t>Fernauslesung</t>
  </si>
  <si>
    <t>Entgelte für stündliche Datenbereitstellung (RLM-Kunden) gemäß Geli Gas2)</t>
  </si>
  <si>
    <t>Zusätzliches Messentgelt für die geforderte stündliche Messdatenübersendung gemäß GeLi Gas</t>
  </si>
  <si>
    <t>beträgt</t>
  </si>
  <si>
    <t>dies entspricht</t>
  </si>
  <si>
    <t>Bei den angegebenen Preisen handelt es sich um Nettopreise, ohne Umsatzsteuer (MWSt.), ohne Konzessionsabgabe4)</t>
  </si>
  <si>
    <t>1) umfasst die zweimal täglich durchgeführte Übermittlung von Messwerten</t>
  </si>
  <si>
    <t>2) versteht sich als Messentgelt je abrechnungsrelevantem Messgerät für die geforderte stündliche Messdatenübersendung gemäß GeLi Gas, kann allerdings rabattiert werden</t>
  </si>
  <si>
    <t>3) Betrag bezieht sich auf einen Vorgang pro SLP-Zählpunkt und Jahr inklusive Lieferantenwechsel, auf Kundenwunsch auch monatlich, viertel- oder halbjährlich</t>
  </si>
  <si>
    <t>4) laut "Verordnung über Konzessionsabgaben für Elektrizität und Erdgas (Konzessionsabgabenverordnung- KAV)" vom 09.Juni 1999 (BGBl. S. 12) an die Gemeinde abzuführen</t>
  </si>
  <si>
    <t>5) Rabattierung gilt nur in Verbindung mit einem schriftlich mitgeteilten Verzicht auf stündliche Datenbereitstellung durch den Netznutzer</t>
  </si>
  <si>
    <t>Eingabe</t>
  </si>
  <si>
    <t>Jahresentnahme</t>
  </si>
  <si>
    <t>Zähler</t>
  </si>
  <si>
    <t>Zählerzusatz</t>
  </si>
  <si>
    <t>kWh</t>
  </si>
  <si>
    <t>kW</t>
  </si>
  <si>
    <t>im Bereich</t>
  </si>
  <si>
    <t>Berechnung</t>
  </si>
  <si>
    <t>Leistungspreis</t>
  </si>
  <si>
    <t>Restbetrag</t>
  </si>
  <si>
    <t>€</t>
  </si>
  <si>
    <t>Netzentgelt</t>
  </si>
  <si>
    <t>Messung</t>
  </si>
  <si>
    <t>Arbeit RLM</t>
  </si>
  <si>
    <t>Leistung RLM</t>
  </si>
  <si>
    <t>Arbeit SLP</t>
  </si>
  <si>
    <t>Berechnung Netznutzungsentgelte Gas 
mit Leistungsmessung</t>
  </si>
  <si>
    <t>Berechnung Netznutzungsentgelte Gas 
ohne Leistungsmessung</t>
  </si>
  <si>
    <t>jährlich</t>
  </si>
  <si>
    <t>stündlich</t>
  </si>
  <si>
    <t>Auswahl Messung</t>
  </si>
  <si>
    <t>Netzengtelt</t>
  </si>
  <si>
    <t>Messung SLP</t>
  </si>
  <si>
    <t>Messung RLM</t>
  </si>
  <si>
    <t>Messstellenbetrieb</t>
  </si>
  <si>
    <t>Messentgelt</t>
  </si>
  <si>
    <t>Messpreis</t>
  </si>
  <si>
    <t>Ergebnis - Berechnung jährliches Netzentgelt</t>
  </si>
  <si>
    <t>davon Messung</t>
  </si>
  <si>
    <t>davon Messstellenbetrieb</t>
  </si>
  <si>
    <t>davon Zählerzusatz</t>
  </si>
  <si>
    <t>Netznetzungsentgelt (netto)</t>
  </si>
  <si>
    <t>Umsatzsteuer (19%)</t>
  </si>
  <si>
    <t>Netznetzungsentgelt (brutto)</t>
  </si>
  <si>
    <t>spezifischer Arbeitspreis</t>
  </si>
  <si>
    <t>Aufschlüsselung Gesamtpreis Arbeit (netto)</t>
  </si>
  <si>
    <t>ct/kWh</t>
  </si>
  <si>
    <t>Mengenumwerter + Modem</t>
  </si>
  <si>
    <t>Benutzungsstunden</t>
  </si>
  <si>
    <t>h</t>
  </si>
  <si>
    <t>Spezifische Preise (netto)</t>
  </si>
  <si>
    <t>spezfischer Leistungspreis</t>
  </si>
  <si>
    <t>spezfischer Arbeitspreis</t>
  </si>
  <si>
    <t>€/kW</t>
  </si>
  <si>
    <r>
      <t xml:space="preserve">Netzentgelte Gas für Kunden </t>
    </r>
    <r>
      <rPr>
        <b/>
        <u/>
        <sz val="14"/>
        <rFont val="Calibri"/>
        <family val="2"/>
        <scheme val="minor"/>
      </rPr>
      <t>ohne Leistungsmessung</t>
    </r>
  </si>
  <si>
    <r>
      <t xml:space="preserve">Netzentgelte Gas für Kunden </t>
    </r>
    <r>
      <rPr>
        <b/>
        <u/>
        <sz val="16"/>
        <rFont val="Calibri"/>
        <family val="2"/>
        <scheme val="minor"/>
      </rPr>
      <t>mit Leistungsmessung</t>
    </r>
  </si>
  <si>
    <t>Stand: 01.01.2020</t>
  </si>
  <si>
    <t>(endgültig zum 01.01.2020)</t>
  </si>
  <si>
    <t>Gesamtpreis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</si>
</sst>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\ _€_-;\-* #,##0.00\ _€_-;_-* &quot;-&quot;??\ _€_-;_-@_-"/>
    <numFmt numFmtId="165" formatCode="_-* #,##0\ _€_-;\-* #,##0\ _€_-;_-* &quot;-&quot;??\ _€_-;_-@_-"/>
    <numFmt numFmtId="166" formatCode="_-* #,##0.0000\ _€_-;\-* #,##0.0000\ _€_-;_-* &quot;-&quot;??\ _€_-;_-@_-"/>
    <numFmt numFmtId="167" formatCode="#,##0.000"/>
    <numFmt numFmtId="168" formatCode="#,##0.0000"/>
    <numFmt numFmtId="169" formatCode="0.000"/>
    <numFmt numFmtId="170" formatCode="#,##0.00\ &quot;€/a&quot;"/>
    <numFmt numFmtId="171" formatCode="#,##0.00\ &quot;€/Tag&quot;"/>
    <numFmt numFmtId="172" formatCode="#,##0.00\ &quot;€/h&quot;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6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</cellStyleXfs>
  <cellXfs count="126">
    <xf numFmtId="0" fontId="0" fillId="0" borderId="0" xfId="0"/>
    <xf numFmtId="0" fontId="0" fillId="4" borderId="0" xfId="0" applyFill="1" applyProtection="1">
      <protection hidden="1"/>
    </xf>
    <xf numFmtId="0" fontId="2" fillId="2" borderId="0" xfId="0" applyFont="1" applyFill="1" applyProtection="1">
      <protection hidden="1"/>
    </xf>
    <xf numFmtId="0" fontId="3" fillId="2" borderId="0" xfId="0" applyFont="1" applyFill="1" applyProtection="1">
      <protection hidden="1"/>
    </xf>
    <xf numFmtId="0" fontId="0" fillId="4" borderId="0" xfId="0" applyFill="1" applyAlignment="1" applyProtection="1">
      <alignment horizontal="right"/>
      <protection hidden="1"/>
    </xf>
    <xf numFmtId="0" fontId="5" fillId="4" borderId="0" xfId="0" applyFont="1" applyFill="1" applyProtection="1">
      <protection hidden="1"/>
    </xf>
    <xf numFmtId="0" fontId="5" fillId="4" borderId="0" xfId="0" applyFont="1" applyFill="1" applyAlignment="1" applyProtection="1">
      <alignment horizontal="center"/>
      <protection hidden="1"/>
    </xf>
    <xf numFmtId="164" fontId="0" fillId="4" borderId="0" xfId="0" applyNumberFormat="1" applyFill="1" applyProtection="1">
      <protection hidden="1"/>
    </xf>
    <xf numFmtId="0" fontId="5" fillId="4" borderId="0" xfId="0" applyFont="1" applyFill="1" applyAlignment="1" applyProtection="1">
      <alignment wrapText="1"/>
      <protection hidden="1"/>
    </xf>
    <xf numFmtId="164" fontId="0" fillId="4" borderId="0" xfId="1" applyFont="1" applyFill="1" applyProtection="1">
      <protection hidden="1"/>
    </xf>
    <xf numFmtId="166" fontId="0" fillId="4" borderId="0" xfId="1" applyNumberFormat="1" applyFont="1" applyFill="1" applyProtection="1">
      <protection hidden="1"/>
    </xf>
    <xf numFmtId="165" fontId="0" fillId="4" borderId="0" xfId="1" applyNumberFormat="1" applyFont="1" applyFill="1" applyProtection="1">
      <protection hidden="1"/>
    </xf>
    <xf numFmtId="164" fontId="6" fillId="4" borderId="0" xfId="0" applyNumberFormat="1" applyFont="1" applyFill="1" applyProtection="1">
      <protection hidden="1"/>
    </xf>
    <xf numFmtId="164" fontId="5" fillId="4" borderId="0" xfId="0" applyNumberFormat="1" applyFont="1" applyFill="1" applyProtection="1">
      <protection hidden="1"/>
    </xf>
    <xf numFmtId="164" fontId="7" fillId="4" borderId="0" xfId="0" applyNumberFormat="1" applyFont="1" applyFill="1" applyProtection="1">
      <protection hidden="1"/>
    </xf>
    <xf numFmtId="0" fontId="8" fillId="0" borderId="0" xfId="0" applyFont="1"/>
    <xf numFmtId="165" fontId="0" fillId="3" borderId="0" xfId="1" applyNumberFormat="1" applyFont="1" applyFill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3" borderId="0" xfId="0" applyFont="1" applyFill="1" applyAlignment="1" applyProtection="1">
      <alignment horizontal="center"/>
      <protection locked="0"/>
    </xf>
    <xf numFmtId="165" fontId="0" fillId="3" borderId="0" xfId="1" applyNumberFormat="1" applyFont="1" applyFill="1" applyAlignment="1" applyProtection="1">
      <alignment horizontal="center"/>
      <protection locked="0"/>
    </xf>
    <xf numFmtId="3" fontId="10" fillId="5" borderId="0" xfId="2" applyNumberFormat="1" applyFont="1" applyFill="1" applyAlignment="1" applyProtection="1">
      <alignment horizontal="left"/>
      <protection hidden="1"/>
    </xf>
    <xf numFmtId="0" fontId="11" fillId="5" borderId="0" xfId="2" applyFont="1" applyFill="1" applyProtection="1">
      <protection hidden="1"/>
    </xf>
    <xf numFmtId="0" fontId="10" fillId="5" borderId="0" xfId="2" applyFont="1" applyFill="1" applyAlignment="1" applyProtection="1">
      <alignment horizontal="right"/>
      <protection hidden="1"/>
    </xf>
    <xf numFmtId="0" fontId="12" fillId="5" borderId="0" xfId="2" applyFont="1" applyFill="1" applyAlignment="1" applyProtection="1">
      <alignment horizontal="left"/>
      <protection hidden="1"/>
    </xf>
    <xf numFmtId="0" fontId="13" fillId="5" borderId="0" xfId="2" applyFont="1" applyFill="1" applyProtection="1">
      <protection hidden="1"/>
    </xf>
    <xf numFmtId="0" fontId="14" fillId="5" borderId="0" xfId="2" applyFont="1" applyFill="1" applyAlignment="1" applyProtection="1">
      <alignment horizontal="right" vertical="center"/>
      <protection hidden="1"/>
    </xf>
    <xf numFmtId="0" fontId="15" fillId="5" borderId="0" xfId="2" applyFont="1" applyFill="1" applyAlignment="1" applyProtection="1">
      <alignment horizontal="left"/>
      <protection hidden="1"/>
    </xf>
    <xf numFmtId="0" fontId="10" fillId="5" borderId="0" xfId="2" applyFont="1" applyFill="1" applyAlignment="1" applyProtection="1">
      <alignment horizontal="left"/>
      <protection hidden="1"/>
    </xf>
    <xf numFmtId="0" fontId="22" fillId="5" borderId="0" xfId="2" applyFont="1" applyFill="1" applyAlignment="1" applyProtection="1">
      <alignment horizontal="left"/>
      <protection hidden="1"/>
    </xf>
    <xf numFmtId="0" fontId="11" fillId="5" borderId="0" xfId="3" applyFont="1" applyFill="1" applyProtection="1">
      <protection hidden="1"/>
    </xf>
    <xf numFmtId="0" fontId="16" fillId="5" borderId="0" xfId="3" applyFont="1" applyFill="1" applyAlignment="1" applyProtection="1">
      <protection hidden="1"/>
    </xf>
    <xf numFmtId="0" fontId="11" fillId="0" borderId="0" xfId="3" applyFont="1" applyProtection="1">
      <protection hidden="1"/>
    </xf>
    <xf numFmtId="0" fontId="11" fillId="6" borderId="2" xfId="3" applyFont="1" applyFill="1" applyBorder="1" applyAlignment="1" applyProtection="1">
      <alignment horizontal="center"/>
      <protection hidden="1"/>
    </xf>
    <xf numFmtId="0" fontId="11" fillId="6" borderId="2" xfId="3" applyFont="1" applyFill="1" applyBorder="1" applyAlignment="1" applyProtection="1">
      <alignment horizontal="center" wrapText="1"/>
      <protection hidden="1"/>
    </xf>
    <xf numFmtId="0" fontId="11" fillId="6" borderId="3" xfId="3" applyFont="1" applyFill="1" applyBorder="1" applyAlignment="1" applyProtection="1">
      <alignment horizontal="center"/>
      <protection hidden="1"/>
    </xf>
    <xf numFmtId="0" fontId="11" fillId="6" borderId="4" xfId="3" applyFont="1" applyFill="1" applyBorder="1" applyAlignment="1" applyProtection="1">
      <alignment horizontal="center" vertical="center"/>
      <protection hidden="1"/>
    </xf>
    <xf numFmtId="0" fontId="11" fillId="6" borderId="5" xfId="3" applyFont="1" applyFill="1" applyBorder="1" applyAlignment="1" applyProtection="1">
      <alignment vertical="center" shrinkToFit="1"/>
      <protection hidden="1"/>
    </xf>
    <xf numFmtId="0" fontId="11" fillId="6" borderId="5" xfId="3" applyFont="1" applyFill="1" applyBorder="1" applyAlignment="1" applyProtection="1">
      <alignment horizontal="center" vertical="center"/>
      <protection hidden="1"/>
    </xf>
    <xf numFmtId="0" fontId="11" fillId="6" borderId="6" xfId="3" applyFont="1" applyFill="1" applyBorder="1" applyAlignment="1" applyProtection="1">
      <alignment horizontal="center" vertical="center"/>
      <protection hidden="1"/>
    </xf>
    <xf numFmtId="0" fontId="11" fillId="5" borderId="7" xfId="3" applyFont="1" applyFill="1" applyBorder="1" applyAlignment="1" applyProtection="1">
      <alignment horizontal="center"/>
      <protection hidden="1"/>
    </xf>
    <xf numFmtId="0" fontId="11" fillId="5" borderId="0" xfId="3" applyFont="1" applyFill="1" applyBorder="1" applyProtection="1">
      <protection hidden="1"/>
    </xf>
    <xf numFmtId="3" fontId="11" fillId="5" borderId="0" xfId="3" applyNumberFormat="1" applyFont="1" applyFill="1" applyBorder="1" applyAlignment="1" applyProtection="1">
      <alignment horizontal="center"/>
      <protection hidden="1"/>
    </xf>
    <xf numFmtId="167" fontId="11" fillId="5" borderId="0" xfId="3" applyNumberFormat="1" applyFont="1" applyFill="1" applyBorder="1" applyAlignment="1" applyProtection="1">
      <alignment horizontal="center"/>
      <protection hidden="1"/>
    </xf>
    <xf numFmtId="168" fontId="11" fillId="5" borderId="8" xfId="3" applyNumberFormat="1" applyFont="1" applyFill="1" applyBorder="1" applyAlignment="1" applyProtection="1">
      <alignment horizontal="center"/>
      <protection hidden="1"/>
    </xf>
    <xf numFmtId="4" fontId="11" fillId="5" borderId="0" xfId="4" applyNumberFormat="1" applyFont="1" applyFill="1" applyBorder="1" applyAlignment="1" applyProtection="1">
      <alignment horizontal="center"/>
      <protection hidden="1"/>
    </xf>
    <xf numFmtId="0" fontId="11" fillId="5" borderId="9" xfId="3" applyFont="1" applyFill="1" applyBorder="1" applyAlignment="1" applyProtection="1">
      <alignment horizontal="center"/>
      <protection hidden="1"/>
    </xf>
    <xf numFmtId="0" fontId="11" fillId="5" borderId="10" xfId="3" applyFont="1" applyFill="1" applyBorder="1" applyProtection="1">
      <protection hidden="1"/>
    </xf>
    <xf numFmtId="3" fontId="11" fillId="5" borderId="10" xfId="3" applyNumberFormat="1" applyFont="1" applyFill="1" applyBorder="1" applyAlignment="1" applyProtection="1">
      <alignment horizontal="center"/>
      <protection hidden="1"/>
    </xf>
    <xf numFmtId="4" fontId="11" fillId="5" borderId="10" xfId="4" applyNumberFormat="1" applyFont="1" applyFill="1" applyBorder="1" applyAlignment="1" applyProtection="1">
      <alignment horizontal="center"/>
      <protection hidden="1"/>
    </xf>
    <xf numFmtId="168" fontId="11" fillId="5" borderId="11" xfId="3" applyNumberFormat="1" applyFont="1" applyFill="1" applyBorder="1" applyAlignment="1" applyProtection="1">
      <alignment horizontal="center"/>
      <protection hidden="1"/>
    </xf>
    <xf numFmtId="3" fontId="11" fillId="5" borderId="12" xfId="3" applyNumberFormat="1" applyFont="1" applyFill="1" applyBorder="1" applyAlignment="1" applyProtection="1">
      <alignment horizontal="center"/>
      <protection hidden="1"/>
    </xf>
    <xf numFmtId="4" fontId="11" fillId="5" borderId="8" xfId="3" applyNumberFormat="1" applyFont="1" applyFill="1" applyBorder="1" applyAlignment="1" applyProtection="1">
      <alignment horizontal="center"/>
      <protection hidden="1"/>
    </xf>
    <xf numFmtId="4" fontId="11" fillId="5" borderId="11" xfId="3" applyNumberFormat="1" applyFont="1" applyFill="1" applyBorder="1" applyAlignment="1" applyProtection="1">
      <alignment horizontal="center"/>
      <protection hidden="1"/>
    </xf>
    <xf numFmtId="0" fontId="19" fillId="6" borderId="13" xfId="3" applyFont="1" applyFill="1" applyBorder="1" applyAlignment="1" applyProtection="1">
      <alignment horizontal="center"/>
      <protection hidden="1"/>
    </xf>
    <xf numFmtId="0" fontId="19" fillId="6" borderId="14" xfId="3" applyFont="1" applyFill="1" applyBorder="1" applyAlignment="1" applyProtection="1">
      <alignment horizontal="center"/>
      <protection hidden="1"/>
    </xf>
    <xf numFmtId="3" fontId="20" fillId="5" borderId="13" xfId="3" applyNumberFormat="1" applyFont="1" applyFill="1" applyBorder="1" applyAlignment="1" applyProtection="1">
      <alignment horizontal="center"/>
      <protection hidden="1"/>
    </xf>
    <xf numFmtId="2" fontId="20" fillId="5" borderId="13" xfId="3" applyNumberFormat="1" applyFont="1" applyFill="1" applyBorder="1" applyAlignment="1" applyProtection="1">
      <alignment horizontal="center"/>
      <protection hidden="1"/>
    </xf>
    <xf numFmtId="169" fontId="20" fillId="5" borderId="13" xfId="3" applyNumberFormat="1" applyFont="1" applyFill="1" applyBorder="1" applyAlignment="1" applyProtection="1">
      <alignment horizontal="center"/>
      <protection hidden="1"/>
    </xf>
    <xf numFmtId="3" fontId="20" fillId="5" borderId="15" xfId="3" applyNumberFormat="1" applyFont="1" applyFill="1" applyBorder="1" applyAlignment="1" applyProtection="1">
      <alignment horizontal="center"/>
      <protection hidden="1"/>
    </xf>
    <xf numFmtId="2" fontId="20" fillId="5" borderId="15" xfId="3" applyNumberFormat="1" applyFont="1" applyFill="1" applyBorder="1" applyAlignment="1" applyProtection="1">
      <alignment horizontal="center"/>
      <protection hidden="1"/>
    </xf>
    <xf numFmtId="169" fontId="20" fillId="5" borderId="15" xfId="3" applyNumberFormat="1" applyFont="1" applyFill="1" applyBorder="1" applyAlignment="1" applyProtection="1">
      <alignment horizontal="center"/>
      <protection hidden="1"/>
    </xf>
    <xf numFmtId="3" fontId="20" fillId="5" borderId="16" xfId="3" applyNumberFormat="1" applyFont="1" applyFill="1" applyBorder="1" applyAlignment="1" applyProtection="1">
      <alignment horizontal="center"/>
      <protection hidden="1"/>
    </xf>
    <xf numFmtId="2" fontId="20" fillId="5" borderId="16" xfId="3" applyNumberFormat="1" applyFont="1" applyFill="1" applyBorder="1" applyAlignment="1" applyProtection="1">
      <alignment horizontal="center"/>
      <protection hidden="1"/>
    </xf>
    <xf numFmtId="169" fontId="20" fillId="5" borderId="16" xfId="3" applyNumberFormat="1" applyFont="1" applyFill="1" applyBorder="1" applyAlignment="1" applyProtection="1">
      <alignment horizontal="center"/>
      <protection hidden="1"/>
    </xf>
    <xf numFmtId="0" fontId="17" fillId="5" borderId="0" xfId="0" applyFont="1" applyFill="1" applyProtection="1">
      <protection hidden="1"/>
    </xf>
    <xf numFmtId="0" fontId="11" fillId="5" borderId="0" xfId="0" applyFont="1" applyFill="1" applyProtection="1">
      <protection hidden="1"/>
    </xf>
    <xf numFmtId="0" fontId="17" fillId="5" borderId="0" xfId="2" applyFont="1" applyFill="1" applyAlignment="1" applyProtection="1">
      <alignment horizontal="right"/>
      <protection hidden="1"/>
    </xf>
    <xf numFmtId="0" fontId="18" fillId="0" borderId="0" xfId="3" applyFont="1" applyProtection="1">
      <protection hidden="1"/>
    </xf>
    <xf numFmtId="3" fontId="19" fillId="6" borderId="1" xfId="3" applyNumberFormat="1" applyFont="1" applyFill="1" applyBorder="1" applyAlignment="1" applyProtection="1">
      <alignment vertical="center"/>
      <protection hidden="1"/>
    </xf>
    <xf numFmtId="3" fontId="20" fillId="6" borderId="14" xfId="3" applyNumberFormat="1" applyFont="1" applyFill="1" applyBorder="1" applyAlignment="1" applyProtection="1">
      <alignment horizontal="center" vertical="center" wrapText="1"/>
      <protection hidden="1"/>
    </xf>
    <xf numFmtId="3" fontId="20" fillId="6" borderId="20" xfId="3" applyNumberFormat="1" applyFont="1" applyFill="1" applyBorder="1" applyAlignment="1" applyProtection="1">
      <alignment horizontal="center" vertical="center" wrapText="1"/>
      <protection hidden="1"/>
    </xf>
    <xf numFmtId="0" fontId="20" fillId="5" borderId="1" xfId="3" applyFont="1" applyFill="1" applyBorder="1" applyProtection="1">
      <protection hidden="1"/>
    </xf>
    <xf numFmtId="170" fontId="20" fillId="5" borderId="21" xfId="3" applyNumberFormat="1" applyFont="1" applyFill="1" applyBorder="1" applyAlignment="1" applyProtection="1">
      <alignment horizontal="center"/>
      <protection hidden="1"/>
    </xf>
    <xf numFmtId="170" fontId="20" fillId="5" borderId="22" xfId="3" applyNumberFormat="1" applyFont="1" applyFill="1" applyBorder="1" applyAlignment="1" applyProtection="1">
      <alignment horizontal="center"/>
      <protection hidden="1"/>
    </xf>
    <xf numFmtId="0" fontId="20" fillId="5" borderId="7" xfId="3" applyFont="1" applyFill="1" applyBorder="1" applyProtection="1">
      <protection hidden="1"/>
    </xf>
    <xf numFmtId="170" fontId="20" fillId="5" borderId="23" xfId="3" applyNumberFormat="1" applyFont="1" applyFill="1" applyBorder="1" applyAlignment="1" applyProtection="1">
      <alignment horizontal="center"/>
      <protection hidden="1"/>
    </xf>
    <xf numFmtId="170" fontId="20" fillId="5" borderId="24" xfId="3" applyNumberFormat="1" applyFont="1" applyFill="1" applyBorder="1" applyAlignment="1" applyProtection="1">
      <alignment horizontal="center"/>
      <protection hidden="1"/>
    </xf>
    <xf numFmtId="170" fontId="20" fillId="5" borderId="25" xfId="3" applyNumberFormat="1" applyFont="1" applyFill="1" applyBorder="1" applyAlignment="1" applyProtection="1">
      <alignment horizontal="center"/>
      <protection hidden="1"/>
    </xf>
    <xf numFmtId="170" fontId="20" fillId="7" borderId="24" xfId="3" applyNumberFormat="1" applyFont="1" applyFill="1" applyBorder="1" applyAlignment="1" applyProtection="1">
      <alignment horizontal="center"/>
      <protection hidden="1"/>
    </xf>
    <xf numFmtId="170" fontId="20" fillId="7" borderId="25" xfId="3" applyNumberFormat="1" applyFont="1" applyFill="1" applyBorder="1" applyAlignment="1" applyProtection="1">
      <alignment horizontal="center"/>
      <protection hidden="1"/>
    </xf>
    <xf numFmtId="0" fontId="20" fillId="5" borderId="9" xfId="3" applyFont="1" applyFill="1" applyBorder="1" applyProtection="1">
      <protection hidden="1"/>
    </xf>
    <xf numFmtId="170" fontId="20" fillId="5" borderId="16" xfId="3" applyNumberFormat="1" applyFont="1" applyFill="1" applyBorder="1" applyAlignment="1" applyProtection="1">
      <alignment horizontal="center"/>
      <protection hidden="1"/>
    </xf>
    <xf numFmtId="170" fontId="20" fillId="7" borderId="26" xfId="3" applyNumberFormat="1" applyFont="1" applyFill="1" applyBorder="1" applyAlignment="1" applyProtection="1">
      <alignment horizontal="center"/>
      <protection hidden="1"/>
    </xf>
    <xf numFmtId="170" fontId="20" fillId="5" borderId="26" xfId="3" applyNumberFormat="1" applyFont="1" applyFill="1" applyBorder="1" applyAlignment="1" applyProtection="1">
      <alignment horizontal="center"/>
      <protection hidden="1"/>
    </xf>
    <xf numFmtId="170" fontId="20" fillId="7" borderId="27" xfId="3" applyNumberFormat="1" applyFont="1" applyFill="1" applyBorder="1" applyAlignment="1" applyProtection="1">
      <alignment horizontal="center"/>
      <protection hidden="1"/>
    </xf>
    <xf numFmtId="170" fontId="19" fillId="5" borderId="0" xfId="3" applyNumberFormat="1" applyFont="1" applyFill="1" applyBorder="1" applyAlignment="1" applyProtection="1">
      <alignment horizontal="center"/>
      <protection hidden="1"/>
    </xf>
    <xf numFmtId="0" fontId="18" fillId="5" borderId="0" xfId="0" applyFont="1" applyFill="1" applyAlignment="1" applyProtection="1">
      <protection hidden="1"/>
    </xf>
    <xf numFmtId="0" fontId="20" fillId="5" borderId="0" xfId="3" applyFont="1" applyFill="1" applyBorder="1" applyProtection="1">
      <protection hidden="1"/>
    </xf>
    <xf numFmtId="3" fontId="20" fillId="5" borderId="0" xfId="3" applyNumberFormat="1" applyFont="1" applyFill="1" applyBorder="1" applyProtection="1">
      <protection hidden="1"/>
    </xf>
    <xf numFmtId="167" fontId="20" fillId="5" borderId="0" xfId="3" applyNumberFormat="1" applyFont="1" applyFill="1" applyBorder="1" applyAlignment="1" applyProtection="1">
      <alignment horizontal="center"/>
      <protection hidden="1"/>
    </xf>
    <xf numFmtId="170" fontId="19" fillId="6" borderId="14" xfId="3" applyNumberFormat="1" applyFont="1" applyFill="1" applyBorder="1" applyAlignment="1" applyProtection="1">
      <alignment horizontal="center" vertical="center"/>
      <protection hidden="1"/>
    </xf>
    <xf numFmtId="170" fontId="19" fillId="5" borderId="14" xfId="3" applyNumberFormat="1" applyFont="1" applyFill="1" applyBorder="1" applyAlignment="1" applyProtection="1">
      <alignment horizontal="center"/>
      <protection hidden="1"/>
    </xf>
    <xf numFmtId="171" fontId="19" fillId="5" borderId="14" xfId="3" applyNumberFormat="1" applyFont="1" applyFill="1" applyBorder="1" applyAlignment="1" applyProtection="1">
      <alignment horizontal="center"/>
      <protection hidden="1"/>
    </xf>
    <xf numFmtId="0" fontId="20" fillId="5" borderId="0" xfId="3" applyFont="1" applyFill="1" applyBorder="1" applyAlignment="1" applyProtection="1">
      <alignment horizontal="center"/>
      <protection hidden="1"/>
    </xf>
    <xf numFmtId="172" fontId="19" fillId="5" borderId="14" xfId="3" applyNumberFormat="1" applyFont="1" applyFill="1" applyBorder="1" applyAlignment="1" applyProtection="1">
      <alignment horizontal="center"/>
      <protection hidden="1"/>
    </xf>
    <xf numFmtId="0" fontId="18" fillId="5" borderId="0" xfId="0" applyFont="1" applyFill="1" applyAlignment="1" applyProtection="1">
      <alignment horizontal="left"/>
      <protection hidden="1"/>
    </xf>
    <xf numFmtId="0" fontId="23" fillId="4" borderId="0" xfId="0" applyFont="1" applyFill="1" applyProtection="1">
      <protection hidden="1"/>
    </xf>
    <xf numFmtId="0" fontId="24" fillId="4" borderId="0" xfId="0" applyFont="1" applyFill="1" applyProtection="1">
      <protection hidden="1"/>
    </xf>
    <xf numFmtId="164" fontId="23" fillId="4" borderId="0" xfId="1" applyFont="1" applyFill="1" applyProtection="1">
      <protection hidden="1"/>
    </xf>
    <xf numFmtId="0" fontId="24" fillId="4" borderId="0" xfId="0" applyFont="1" applyFill="1" applyAlignment="1" applyProtection="1">
      <alignment horizontal="center"/>
      <protection hidden="1"/>
    </xf>
    <xf numFmtId="164" fontId="23" fillId="4" borderId="0" xfId="0" applyNumberFormat="1" applyFont="1" applyFill="1" applyProtection="1">
      <protection hidden="1"/>
    </xf>
    <xf numFmtId="0" fontId="23" fillId="4" borderId="0" xfId="0" applyFont="1" applyFill="1" applyAlignment="1" applyProtection="1">
      <alignment horizontal="center"/>
      <protection hidden="1"/>
    </xf>
    <xf numFmtId="3" fontId="23" fillId="4" borderId="0" xfId="0" applyNumberFormat="1" applyFont="1" applyFill="1" applyProtection="1">
      <protection hidden="1"/>
    </xf>
    <xf numFmtId="4" fontId="23" fillId="4" borderId="0" xfId="0" applyNumberFormat="1" applyFont="1" applyFill="1" applyProtection="1">
      <protection hidden="1"/>
    </xf>
    <xf numFmtId="0" fontId="4" fillId="2" borderId="0" xfId="0" applyFont="1" applyFill="1" applyAlignment="1" applyProtection="1">
      <alignment horizontal="center" vertical="center" wrapText="1"/>
      <protection hidden="1"/>
    </xf>
    <xf numFmtId="0" fontId="17" fillId="6" borderId="1" xfId="3" applyFont="1" applyFill="1" applyBorder="1" applyAlignment="1" applyProtection="1">
      <alignment horizontal="left" vertical="center" wrapText="1"/>
      <protection hidden="1"/>
    </xf>
    <xf numFmtId="0" fontId="17" fillId="6" borderId="2" xfId="3" applyFont="1" applyFill="1" applyBorder="1" applyAlignment="1" applyProtection="1">
      <alignment horizontal="left" vertical="center" wrapText="1"/>
      <protection hidden="1"/>
    </xf>
    <xf numFmtId="0" fontId="17" fillId="6" borderId="2" xfId="3" applyFont="1" applyFill="1" applyBorder="1" applyAlignment="1" applyProtection="1">
      <alignment horizontal="center"/>
      <protection hidden="1"/>
    </xf>
    <xf numFmtId="0" fontId="17" fillId="6" borderId="2" xfId="3" applyFont="1" applyFill="1" applyBorder="1" applyAlignment="1" applyProtection="1">
      <alignment horizontal="center" wrapText="1"/>
      <protection hidden="1"/>
    </xf>
    <xf numFmtId="0" fontId="19" fillId="6" borderId="1" xfId="3" applyFont="1" applyFill="1" applyBorder="1" applyAlignment="1" applyProtection="1">
      <alignment horizontal="left" vertical="center"/>
      <protection hidden="1"/>
    </xf>
    <xf numFmtId="0" fontId="19" fillId="6" borderId="3" xfId="3" applyFont="1" applyFill="1" applyBorder="1" applyAlignment="1" applyProtection="1">
      <alignment horizontal="left" vertical="center"/>
      <protection hidden="1"/>
    </xf>
    <xf numFmtId="0" fontId="19" fillId="6" borderId="9" xfId="3" applyFont="1" applyFill="1" applyBorder="1" applyAlignment="1" applyProtection="1">
      <alignment horizontal="left" vertical="center"/>
      <protection hidden="1"/>
    </xf>
    <xf numFmtId="0" fontId="19" fillId="6" borderId="11" xfId="3" applyFont="1" applyFill="1" applyBorder="1" applyAlignment="1" applyProtection="1">
      <alignment horizontal="left" vertical="center"/>
      <protection hidden="1"/>
    </xf>
    <xf numFmtId="0" fontId="19" fillId="6" borderId="13" xfId="3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center"/>
      <protection hidden="1"/>
    </xf>
    <xf numFmtId="3" fontId="20" fillId="5" borderId="1" xfId="3" applyNumberFormat="1" applyFont="1" applyFill="1" applyBorder="1" applyAlignment="1" applyProtection="1">
      <alignment horizontal="left"/>
      <protection hidden="1"/>
    </xf>
    <xf numFmtId="3" fontId="20" fillId="5" borderId="2" xfId="3" applyNumberFormat="1" applyFont="1" applyFill="1" applyBorder="1" applyAlignment="1" applyProtection="1">
      <alignment horizontal="left"/>
      <protection hidden="1"/>
    </xf>
    <xf numFmtId="3" fontId="20" fillId="5" borderId="7" xfId="3" applyNumberFormat="1" applyFont="1" applyFill="1" applyBorder="1" applyAlignment="1" applyProtection="1">
      <alignment horizontal="left"/>
      <protection hidden="1"/>
    </xf>
    <xf numFmtId="3" fontId="20" fillId="5" borderId="0" xfId="3" applyNumberFormat="1" applyFont="1" applyFill="1" applyBorder="1" applyAlignment="1" applyProtection="1">
      <alignment horizontal="left"/>
      <protection hidden="1"/>
    </xf>
    <xf numFmtId="3" fontId="20" fillId="5" borderId="9" xfId="3" applyNumberFormat="1" applyFont="1" applyFill="1" applyBorder="1" applyAlignment="1" applyProtection="1">
      <alignment horizontal="left"/>
      <protection hidden="1"/>
    </xf>
    <xf numFmtId="3" fontId="20" fillId="5" borderId="10" xfId="3" applyNumberFormat="1" applyFont="1" applyFill="1" applyBorder="1" applyAlignment="1" applyProtection="1">
      <alignment horizontal="left"/>
      <protection hidden="1"/>
    </xf>
    <xf numFmtId="0" fontId="18" fillId="5" borderId="0" xfId="0" applyFont="1" applyFill="1" applyAlignment="1" applyProtection="1">
      <alignment horizontal="left"/>
      <protection hidden="1"/>
    </xf>
    <xf numFmtId="0" fontId="10" fillId="0" borderId="17" xfId="3" applyFont="1" applyBorder="1" applyAlignment="1" applyProtection="1">
      <alignment horizontal="center" vertical="center"/>
      <protection hidden="1"/>
    </xf>
    <xf numFmtId="0" fontId="10" fillId="0" borderId="18" xfId="3" applyFont="1" applyBorder="1" applyAlignment="1" applyProtection="1">
      <alignment horizontal="center" vertical="center"/>
      <protection hidden="1"/>
    </xf>
    <xf numFmtId="0" fontId="10" fillId="0" borderId="19" xfId="3" applyFont="1" applyBorder="1" applyAlignment="1" applyProtection="1">
      <alignment horizontal="center" vertical="center"/>
      <protection hidden="1"/>
    </xf>
    <xf numFmtId="0" fontId="17" fillId="5" borderId="0" xfId="0" applyFont="1" applyFill="1" applyAlignment="1" applyProtection="1">
      <alignment horizontal="left"/>
      <protection hidden="1"/>
    </xf>
  </cellXfs>
  <cellStyles count="5">
    <cellStyle name="Komma" xfId="1" builtinId="3"/>
    <cellStyle name="Standard" xfId="0" builtinId="0"/>
    <cellStyle name="Standard 2" xfId="3"/>
    <cellStyle name="Standard_BGA_9798 2" xfId="2"/>
    <cellStyle name="Standard_ReguMan_Schneverdingen_14-08-0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2:F35"/>
  <sheetViews>
    <sheetView tabSelected="1" workbookViewId="0">
      <selection activeCell="D14" sqref="D14"/>
    </sheetView>
  </sheetViews>
  <sheetFormatPr baseColWidth="10" defaultColWidth="0" defaultRowHeight="15" x14ac:dyDescent="0.25"/>
  <cols>
    <col min="1" max="1" width="11.42578125" style="1" customWidth="1"/>
    <col min="2" max="2" width="22.140625" style="1" customWidth="1"/>
    <col min="3" max="3" width="4.28515625" style="1" customWidth="1"/>
    <col min="4" max="4" width="26.42578125" style="1" customWidth="1"/>
    <col min="5" max="6" width="11.42578125" style="1" customWidth="1"/>
    <col min="7" max="16384" width="11.42578125" style="1" hidden="1"/>
  </cols>
  <sheetData>
    <row r="2" spans="2:5" ht="18.75" x14ac:dyDescent="0.3">
      <c r="B2" s="15" t="s">
        <v>0</v>
      </c>
    </row>
    <row r="4" spans="2:5" ht="35.25" customHeight="1" x14ac:dyDescent="0.25">
      <c r="B4" s="104" t="s">
        <v>106</v>
      </c>
      <c r="C4" s="104"/>
      <c r="D4" s="104"/>
      <c r="E4" s="104"/>
    </row>
    <row r="6" spans="2:5" x14ac:dyDescent="0.25">
      <c r="B6" s="2" t="s">
        <v>90</v>
      </c>
      <c r="C6" s="3"/>
      <c r="D6" s="3"/>
      <c r="E6" s="3"/>
    </row>
    <row r="8" spans="2:5" x14ac:dyDescent="0.25">
      <c r="B8" s="5" t="s">
        <v>91</v>
      </c>
      <c r="D8" s="16"/>
      <c r="E8" s="6" t="s">
        <v>94</v>
      </c>
    </row>
    <row r="9" spans="2:5" x14ac:dyDescent="0.25">
      <c r="B9" s="5"/>
      <c r="E9" s="6"/>
    </row>
    <row r="10" spans="2:5" x14ac:dyDescent="0.25">
      <c r="B10" s="5" t="s">
        <v>30</v>
      </c>
      <c r="D10" s="16"/>
      <c r="E10" s="6" t="s">
        <v>95</v>
      </c>
    </row>
    <row r="11" spans="2:5" x14ac:dyDescent="0.25">
      <c r="B11" s="5"/>
    </row>
    <row r="12" spans="2:5" x14ac:dyDescent="0.25">
      <c r="B12" s="5" t="s">
        <v>92</v>
      </c>
      <c r="D12" s="17"/>
    </row>
    <row r="13" spans="2:5" x14ac:dyDescent="0.25">
      <c r="B13" s="5"/>
    </row>
    <row r="14" spans="2:5" x14ac:dyDescent="0.25">
      <c r="B14" s="5" t="s">
        <v>102</v>
      </c>
      <c r="D14" s="17" t="s">
        <v>108</v>
      </c>
    </row>
    <row r="15" spans="2:5" x14ac:dyDescent="0.25">
      <c r="B15" s="5"/>
      <c r="D15" s="4"/>
    </row>
    <row r="16" spans="2:5" x14ac:dyDescent="0.25">
      <c r="B16" s="5" t="s">
        <v>93</v>
      </c>
      <c r="D16" s="18"/>
    </row>
    <row r="17" spans="2:5" x14ac:dyDescent="0.25">
      <c r="B17" s="5"/>
    </row>
    <row r="18" spans="2:5" x14ac:dyDescent="0.25">
      <c r="B18" s="2" t="s">
        <v>117</v>
      </c>
      <c r="C18" s="3"/>
      <c r="D18" s="3"/>
      <c r="E18" s="3"/>
    </row>
    <row r="20" spans="2:5" x14ac:dyDescent="0.25">
      <c r="B20" s="1" t="s">
        <v>128</v>
      </c>
      <c r="D20" s="11" t="str">
        <f>IF(OR(D8="",D10=""),"",D8/D10)</f>
        <v/>
      </c>
      <c r="E20" s="6" t="s">
        <v>129</v>
      </c>
    </row>
    <row r="21" spans="2:5" x14ac:dyDescent="0.25">
      <c r="B21" s="5" t="s">
        <v>98</v>
      </c>
      <c r="D21" s="13" t="str">
        <f>IF(D10="","",Berechnung!M18)</f>
        <v/>
      </c>
      <c r="E21" s="6" t="s">
        <v>100</v>
      </c>
    </row>
    <row r="22" spans="2:5" x14ac:dyDescent="0.25">
      <c r="B22" s="5" t="s">
        <v>40</v>
      </c>
      <c r="D22" s="13" t="str">
        <f>IF(D8="","",Berechnung!M12)</f>
        <v/>
      </c>
      <c r="E22" s="6" t="s">
        <v>100</v>
      </c>
    </row>
    <row r="23" spans="2:5" x14ac:dyDescent="0.25">
      <c r="B23" s="5" t="s">
        <v>116</v>
      </c>
      <c r="D23" s="13" t="str">
        <f>IF(D12="","",Berechnung!M30)</f>
        <v/>
      </c>
      <c r="E23" s="6" t="s">
        <v>100</v>
      </c>
    </row>
    <row r="24" spans="2:5" x14ac:dyDescent="0.25">
      <c r="B24" s="1" t="s">
        <v>118</v>
      </c>
      <c r="D24" s="7">
        <f>Berechnung!M25</f>
        <v>0</v>
      </c>
      <c r="E24" s="6" t="s">
        <v>100</v>
      </c>
    </row>
    <row r="25" spans="2:5" x14ac:dyDescent="0.25">
      <c r="B25" s="1" t="s">
        <v>119</v>
      </c>
      <c r="D25" s="7">
        <f>Berechnung!M24</f>
        <v>0</v>
      </c>
      <c r="E25" s="6" t="s">
        <v>100</v>
      </c>
    </row>
    <row r="26" spans="2:5" ht="17.25" x14ac:dyDescent="0.4">
      <c r="B26" s="1" t="s">
        <v>120</v>
      </c>
      <c r="D26" s="12">
        <f>Berechnung!M28</f>
        <v>0</v>
      </c>
      <c r="E26" s="6" t="s">
        <v>100</v>
      </c>
    </row>
    <row r="28" spans="2:5" x14ac:dyDescent="0.25">
      <c r="B28" s="5" t="s">
        <v>121</v>
      </c>
      <c r="D28" s="13">
        <f>IF(OR(D21="",D22="",D23=""),0,D21+D22+D23)</f>
        <v>0</v>
      </c>
      <c r="E28" s="6" t="s">
        <v>100</v>
      </c>
    </row>
    <row r="29" spans="2:5" ht="17.25" x14ac:dyDescent="0.4">
      <c r="B29" s="1" t="s">
        <v>122</v>
      </c>
      <c r="D29" s="12">
        <f>IF(D28="","",D28*19%)</f>
        <v>0</v>
      </c>
      <c r="E29" s="6" t="s">
        <v>100</v>
      </c>
    </row>
    <row r="30" spans="2:5" ht="17.25" x14ac:dyDescent="0.4">
      <c r="B30" s="5" t="s">
        <v>123</v>
      </c>
      <c r="D30" s="14">
        <f>IF(D28="","",D28+D29)</f>
        <v>0</v>
      </c>
      <c r="E30" s="6" t="s">
        <v>100</v>
      </c>
    </row>
    <row r="32" spans="2:5" x14ac:dyDescent="0.25">
      <c r="B32" s="2" t="s">
        <v>130</v>
      </c>
      <c r="C32" s="3"/>
      <c r="D32" s="3"/>
      <c r="E32" s="3"/>
    </row>
    <row r="34" spans="2:5" x14ac:dyDescent="0.25">
      <c r="B34" s="1" t="s">
        <v>131</v>
      </c>
      <c r="D34" s="9">
        <f>IF(D10="",0,D21/D10)</f>
        <v>0</v>
      </c>
      <c r="E34" s="6" t="s">
        <v>133</v>
      </c>
    </row>
    <row r="35" spans="2:5" x14ac:dyDescent="0.25">
      <c r="B35" s="1" t="s">
        <v>132</v>
      </c>
      <c r="D35" s="10">
        <f>IF(D8="",0,D22/D8*100)</f>
        <v>0</v>
      </c>
      <c r="E35" s="6" t="s">
        <v>126</v>
      </c>
    </row>
  </sheetData>
  <sheetProtection algorithmName="SHA-512" hashValue="di8PmbYTAs/RQP2qMc3iPbRaC1c9p2chbnzjfz+Vn73w7ywO/n02tHMnQikMJ0UOguoi7sozUqxX116pPCWEbg==" saltValue="zPPHp1nmZwpS3pEXbVFJtg==" spinCount="100000" sheet="1" objects="1" scenarios="1" selectLockedCells="1"/>
  <mergeCells count="1">
    <mergeCell ref="B4:E4"/>
  </mergeCell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'Preisblatt (Mess_Abr)'!$F$8:$F$25</xm:f>
          </x14:formula1>
          <xm:sqref>D12:D13</xm:sqref>
        </x14:dataValidation>
        <x14:dataValidation type="list" allowBlank="1" showInputMessage="1" showErrorMessage="1">
          <x14:formula1>
            <xm:f>Berechnung!$F$89:$F$92</xm:f>
          </x14:formula1>
          <xm:sqref>D16</xm:sqref>
        </x14:dataValidation>
        <x14:dataValidation type="list" allowBlank="1" showInputMessage="1" showErrorMessage="1">
          <x14:formula1>
            <xm:f>Berechnung!$M$2:$M$3</xm:f>
          </x14:formula1>
          <xm:sqref>D14</xm:sqref>
        </x14:dataValidation>
        <x14:dataValidation type="decimal" allowBlank="1" showInputMessage="1" showErrorMessage="1">
          <x14:formula1>
            <xm:f>Preisblatt!D12</xm:f>
          </x14:formula1>
          <x14:formula2>
            <xm:f>Preisblatt!E26</xm:f>
          </x14:formula2>
          <xm:sqref>D8</xm:sqref>
        </x14:dataValidation>
        <x14:dataValidation type="decimal" allowBlank="1" showInputMessage="1" showErrorMessage="1">
          <x14:formula1>
            <xm:f>Preisblatt!D30</xm:f>
          </x14:formula1>
          <x14:formula2>
            <xm:f>Preisblatt!E44</xm:f>
          </x14:formula2>
          <xm:sqref>D10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2:F30"/>
  <sheetViews>
    <sheetView workbookViewId="0">
      <selection activeCell="D8" sqref="D8"/>
    </sheetView>
  </sheetViews>
  <sheetFormatPr baseColWidth="10" defaultColWidth="0" defaultRowHeight="15" x14ac:dyDescent="0.25"/>
  <cols>
    <col min="1" max="1" width="11.42578125" style="1" customWidth="1"/>
    <col min="2" max="2" width="22.140625" style="1" customWidth="1"/>
    <col min="3" max="3" width="4.28515625" style="1" customWidth="1"/>
    <col min="4" max="4" width="26.42578125" style="1" customWidth="1"/>
    <col min="5" max="6" width="11.42578125" style="1" customWidth="1"/>
    <col min="7" max="16384" width="11.42578125" style="1" hidden="1"/>
  </cols>
  <sheetData>
    <row r="2" spans="2:5" ht="18.75" x14ac:dyDescent="0.3">
      <c r="B2" s="15" t="s">
        <v>0</v>
      </c>
    </row>
    <row r="4" spans="2:5" ht="35.25" customHeight="1" x14ac:dyDescent="0.25">
      <c r="B4" s="104" t="s">
        <v>107</v>
      </c>
      <c r="C4" s="104"/>
      <c r="D4" s="104"/>
      <c r="E4" s="104"/>
    </row>
    <row r="6" spans="2:5" x14ac:dyDescent="0.25">
      <c r="B6" s="2" t="s">
        <v>90</v>
      </c>
      <c r="C6" s="3"/>
      <c r="D6" s="3"/>
      <c r="E6" s="3"/>
    </row>
    <row r="8" spans="2:5" x14ac:dyDescent="0.25">
      <c r="B8" s="5" t="s">
        <v>91</v>
      </c>
      <c r="D8" s="19"/>
      <c r="E8" s="6" t="s">
        <v>94</v>
      </c>
    </row>
    <row r="9" spans="2:5" x14ac:dyDescent="0.25">
      <c r="B9" s="5"/>
      <c r="E9" s="6"/>
    </row>
    <row r="10" spans="2:5" x14ac:dyDescent="0.25">
      <c r="B10" s="5" t="s">
        <v>92</v>
      </c>
      <c r="D10" s="17"/>
    </row>
    <row r="11" spans="2:5" x14ac:dyDescent="0.25">
      <c r="B11" s="5"/>
      <c r="D11" s="4"/>
    </row>
    <row r="12" spans="2:5" x14ac:dyDescent="0.25">
      <c r="B12" s="5" t="s">
        <v>93</v>
      </c>
      <c r="D12" s="18"/>
    </row>
    <row r="13" spans="2:5" x14ac:dyDescent="0.25">
      <c r="B13" s="5"/>
    </row>
    <row r="14" spans="2:5" x14ac:dyDescent="0.25">
      <c r="B14" s="2" t="s">
        <v>117</v>
      </c>
      <c r="C14" s="3"/>
      <c r="D14" s="3"/>
      <c r="E14" s="3"/>
    </row>
    <row r="16" spans="2:5" x14ac:dyDescent="0.25">
      <c r="B16" s="8" t="s">
        <v>138</v>
      </c>
      <c r="D16" s="13" t="str">
        <f>IF(D8="","",Berechnung!M54)</f>
        <v/>
      </c>
      <c r="E16" s="6" t="s">
        <v>100</v>
      </c>
    </row>
    <row r="17" spans="2:5" x14ac:dyDescent="0.25">
      <c r="B17" s="5" t="s">
        <v>116</v>
      </c>
      <c r="D17" s="13">
        <f>Berechnung!M64</f>
        <v>0</v>
      </c>
      <c r="E17" s="6" t="s">
        <v>100</v>
      </c>
    </row>
    <row r="18" spans="2:5" x14ac:dyDescent="0.25">
      <c r="B18" s="1" t="s">
        <v>118</v>
      </c>
      <c r="D18" s="7">
        <f>Berechnung!M59</f>
        <v>0</v>
      </c>
      <c r="E18" s="6" t="s">
        <v>100</v>
      </c>
    </row>
    <row r="19" spans="2:5" x14ac:dyDescent="0.25">
      <c r="B19" s="1" t="s">
        <v>119</v>
      </c>
      <c r="D19" s="7">
        <f>Berechnung!M58</f>
        <v>0</v>
      </c>
      <c r="E19" s="6" t="s">
        <v>100</v>
      </c>
    </row>
    <row r="20" spans="2:5" ht="17.25" x14ac:dyDescent="0.4">
      <c r="B20" s="1" t="s">
        <v>120</v>
      </c>
      <c r="D20" s="12">
        <f>Berechnung!M62</f>
        <v>0</v>
      </c>
      <c r="E20" s="6" t="s">
        <v>100</v>
      </c>
    </row>
    <row r="21" spans="2:5" x14ac:dyDescent="0.25">
      <c r="D21" s="7"/>
    </row>
    <row r="22" spans="2:5" x14ac:dyDescent="0.25">
      <c r="B22" s="5" t="s">
        <v>121</v>
      </c>
      <c r="D22" s="13">
        <f>IF(D16="",0,D16+D17)</f>
        <v>0</v>
      </c>
      <c r="E22" s="6" t="s">
        <v>100</v>
      </c>
    </row>
    <row r="23" spans="2:5" ht="17.25" x14ac:dyDescent="0.4">
      <c r="B23" s="1" t="s">
        <v>122</v>
      </c>
      <c r="D23" s="12">
        <f>D22*19%</f>
        <v>0</v>
      </c>
      <c r="E23" s="6" t="s">
        <v>100</v>
      </c>
    </row>
    <row r="24" spans="2:5" ht="17.25" x14ac:dyDescent="0.4">
      <c r="B24" s="5" t="s">
        <v>123</v>
      </c>
      <c r="D24" s="14">
        <f>D22+D23</f>
        <v>0</v>
      </c>
      <c r="E24" s="6" t="s">
        <v>100</v>
      </c>
    </row>
    <row r="26" spans="2:5" x14ac:dyDescent="0.25">
      <c r="B26" s="2" t="s">
        <v>125</v>
      </c>
      <c r="C26" s="3"/>
      <c r="D26" s="3"/>
      <c r="E26" s="3"/>
    </row>
    <row r="28" spans="2:5" x14ac:dyDescent="0.25">
      <c r="B28" s="1" t="s">
        <v>39</v>
      </c>
      <c r="D28" s="7">
        <f>IF(D8="",0,Berechnung!M51)</f>
        <v>0</v>
      </c>
      <c r="E28" s="6" t="s">
        <v>100</v>
      </c>
    </row>
    <row r="29" spans="2:5" x14ac:dyDescent="0.25">
      <c r="B29" s="1" t="s">
        <v>40</v>
      </c>
      <c r="D29" s="7">
        <f>IF(D8="",0,Berechnung!M52)</f>
        <v>0</v>
      </c>
      <c r="E29" s="6" t="s">
        <v>100</v>
      </c>
    </row>
    <row r="30" spans="2:5" x14ac:dyDescent="0.25">
      <c r="B30" s="1" t="s">
        <v>124</v>
      </c>
      <c r="D30" s="10">
        <f>IF(D8="",0,D16/D8*100)</f>
        <v>0</v>
      </c>
      <c r="E30" s="6" t="s">
        <v>126</v>
      </c>
    </row>
  </sheetData>
  <sheetProtection algorithmName="SHA-512" hashValue="g6Wdl20EAzMYB9+YXPdqkZijCBu2xoTTXu3pctJ0D5RqHvgDuBwwI8zQCC29cVYDEZxwFroydFJpU+Aiaukzxg==" saltValue="GaJNtJ4fQtA+k+vMpEKtcQ==" spinCount="100000" sheet="1" objects="1" scenarios="1" selectLockedCells="1"/>
  <mergeCells count="1">
    <mergeCell ref="B4:E4"/>
  </mergeCell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Berechnung!$B$89:$B$92</xm:f>
          </x14:formula1>
          <xm:sqref>D12</xm:sqref>
        </x14:dataValidation>
        <x14:dataValidation type="list" allowBlank="1" showInputMessage="1" showErrorMessage="1">
          <x14:formula1>
            <xm:f>'Preisblatt (Mess_Abr)'!$B$8:$B$25</xm:f>
          </x14:formula1>
          <xm:sqref>D10</xm:sqref>
        </x14:dataValidation>
        <x14:dataValidation type="decimal" allowBlank="1" showInputMessage="1" showErrorMessage="1">
          <x14:formula1>
            <xm:f>Berechnung!D50</xm:f>
          </x14:formula1>
          <x14:formula2>
            <xm:f>Berechnung!E54</xm:f>
          </x14:formula2>
          <xm:sqref>D8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B1:O105"/>
  <sheetViews>
    <sheetView workbookViewId="0"/>
  </sheetViews>
  <sheetFormatPr baseColWidth="10" defaultRowHeight="15" x14ac:dyDescent="0.25"/>
  <cols>
    <col min="1" max="11" width="11.42578125" style="96"/>
    <col min="12" max="12" width="18.42578125" style="96" bestFit="1" customWidth="1"/>
    <col min="13" max="13" width="14.5703125" style="96" bestFit="1" customWidth="1"/>
    <col min="14" max="14" width="11.42578125" style="96"/>
    <col min="15" max="15" width="15.5703125" style="96" bestFit="1" customWidth="1"/>
    <col min="16" max="16384" width="11.42578125" style="96"/>
  </cols>
  <sheetData>
    <row r="1" spans="2:14" x14ac:dyDescent="0.25">
      <c r="M1" s="96" t="s">
        <v>110</v>
      </c>
    </row>
    <row r="2" spans="2:14" x14ac:dyDescent="0.25">
      <c r="B2" s="97" t="s">
        <v>0</v>
      </c>
      <c r="H2" s="96" t="str">
        <f>Preisblatt!H2</f>
        <v>Stand: 01.01.2020</v>
      </c>
      <c r="M2" s="97" t="s">
        <v>108</v>
      </c>
    </row>
    <row r="3" spans="2:14" x14ac:dyDescent="0.25">
      <c r="H3" s="96" t="str">
        <f>Preisblatt!H3</f>
        <v>(endgültig zum 01.01.2020)</v>
      </c>
      <c r="M3" s="97" t="s">
        <v>109</v>
      </c>
    </row>
    <row r="4" spans="2:14" x14ac:dyDescent="0.25">
      <c r="B4" s="96" t="s">
        <v>1</v>
      </c>
    </row>
    <row r="6" spans="2:14" x14ac:dyDescent="0.25">
      <c r="B6" s="96" t="s">
        <v>2</v>
      </c>
    </row>
    <row r="8" spans="2:14" x14ac:dyDescent="0.25">
      <c r="B8" s="96" t="s">
        <v>3</v>
      </c>
      <c r="L8" s="97" t="s">
        <v>97</v>
      </c>
      <c r="M8" s="97" t="s">
        <v>103</v>
      </c>
    </row>
    <row r="10" spans="2:14" x14ac:dyDescent="0.25">
      <c r="B10" s="97" t="s">
        <v>4</v>
      </c>
      <c r="C10" s="97"/>
      <c r="D10" s="97" t="s">
        <v>5</v>
      </c>
      <c r="E10" s="97"/>
      <c r="F10" s="97" t="s">
        <v>6</v>
      </c>
      <c r="G10" s="97" t="s">
        <v>7</v>
      </c>
      <c r="H10" s="97" t="s">
        <v>8</v>
      </c>
      <c r="L10" s="96" t="s">
        <v>6</v>
      </c>
      <c r="M10" s="98" t="e">
        <f>INDEX($F$12:$F$26,MATCH(1,$I$12:$I$26,0),0)</f>
        <v>#N/A</v>
      </c>
      <c r="N10" s="96" t="s">
        <v>100</v>
      </c>
    </row>
    <row r="11" spans="2:14" x14ac:dyDescent="0.25">
      <c r="B11" s="97"/>
      <c r="C11" s="97"/>
      <c r="D11" s="97" t="s">
        <v>9</v>
      </c>
      <c r="E11" s="97" t="s">
        <v>10</v>
      </c>
      <c r="F11" s="97" t="s">
        <v>11</v>
      </c>
      <c r="G11" s="97" t="s">
        <v>12</v>
      </c>
      <c r="H11" s="97" t="s">
        <v>13</v>
      </c>
      <c r="I11" s="99" t="s">
        <v>96</v>
      </c>
      <c r="L11" s="96" t="s">
        <v>99</v>
      </c>
      <c r="M11" s="100">
        <f>(IF('Berechnung RLM'!$D$8&lt;=Berechnung!$E$12,(('Berechnung RLM'!$D$8*Berechnung!$H$12)/100),(('Berechnung RLM'!$D$8-INDEX($G$12:$G$26,MATCH(1,$I$12:$I$26,0),0))*INDEX($H$12:$H$26,MATCH(1,$I$12:$I$26,0),0))/100))</f>
        <v>0</v>
      </c>
      <c r="N11" s="96" t="s">
        <v>100</v>
      </c>
    </row>
    <row r="12" spans="2:14" x14ac:dyDescent="0.25">
      <c r="B12" s="97">
        <v>1</v>
      </c>
      <c r="C12" s="97" t="s">
        <v>14</v>
      </c>
      <c r="D12" s="96">
        <f>Preisblatt!D12</f>
        <v>1</v>
      </c>
      <c r="E12" s="96">
        <f>Preisblatt!E12</f>
        <v>1500000</v>
      </c>
      <c r="F12" s="96">
        <v>0</v>
      </c>
      <c r="G12" s="96">
        <v>0</v>
      </c>
      <c r="H12" s="96">
        <f>Preisblatt!H12</f>
        <v>0.41070000000000001</v>
      </c>
      <c r="I12" s="101">
        <f>IF(AND('Berechnung RLM'!$D$8&gt;=Berechnung!D12,'Berechnung RLM'!$D$8&lt;=Berechnung!E12),1,0)</f>
        <v>0</v>
      </c>
      <c r="L12" s="96" t="s">
        <v>40</v>
      </c>
      <c r="M12" s="100" t="e">
        <f>M10+M11</f>
        <v>#N/A</v>
      </c>
      <c r="N12" s="96" t="s">
        <v>100</v>
      </c>
    </row>
    <row r="13" spans="2:14" x14ac:dyDescent="0.25">
      <c r="B13" s="97">
        <v>2</v>
      </c>
      <c r="C13" s="97" t="s">
        <v>16</v>
      </c>
      <c r="D13" s="96">
        <f>Preisblatt!D13</f>
        <v>1500001</v>
      </c>
      <c r="E13" s="96">
        <f>Preisblatt!E13</f>
        <v>2000000</v>
      </c>
      <c r="F13" s="96">
        <f>Preisblatt!F13</f>
        <v>6160.5</v>
      </c>
      <c r="G13" s="96">
        <f>Preisblatt!G13</f>
        <v>1500000</v>
      </c>
      <c r="H13" s="96">
        <f>Preisblatt!H13</f>
        <v>0.36430000000000001</v>
      </c>
      <c r="I13" s="101">
        <f>IF(AND('Berechnung RLM'!$D$8&gt;=Berechnung!D13,'Berechnung RLM'!$D$8&lt;=Berechnung!E13),1,0)</f>
        <v>0</v>
      </c>
    </row>
    <row r="14" spans="2:14" x14ac:dyDescent="0.25">
      <c r="B14" s="97">
        <v>3</v>
      </c>
      <c r="C14" s="97" t="s">
        <v>17</v>
      </c>
      <c r="D14" s="96">
        <f>Preisblatt!D14</f>
        <v>2000001</v>
      </c>
      <c r="E14" s="96">
        <f>Preisblatt!E14</f>
        <v>3000000</v>
      </c>
      <c r="F14" s="96">
        <f>Preisblatt!F14</f>
        <v>7982</v>
      </c>
      <c r="G14" s="96">
        <f>Preisblatt!G14</f>
        <v>2000000</v>
      </c>
      <c r="H14" s="96">
        <f>Preisblatt!H14</f>
        <v>0.33779999999999999</v>
      </c>
      <c r="I14" s="101">
        <f>IF(AND('Berechnung RLM'!$D$8&gt;=Berechnung!D14,'Berechnung RLM'!$D$8&lt;=Berechnung!E14),1,0)</f>
        <v>0</v>
      </c>
      <c r="L14" s="97" t="s">
        <v>97</v>
      </c>
      <c r="M14" s="97" t="s">
        <v>104</v>
      </c>
    </row>
    <row r="15" spans="2:14" x14ac:dyDescent="0.25">
      <c r="B15" s="97">
        <v>4</v>
      </c>
      <c r="C15" s="97" t="s">
        <v>18</v>
      </c>
      <c r="D15" s="96">
        <f>Preisblatt!D15</f>
        <v>3000001</v>
      </c>
      <c r="E15" s="96">
        <f>Preisblatt!E15</f>
        <v>4000000</v>
      </c>
      <c r="F15" s="96">
        <f>Preisblatt!F15</f>
        <v>11360</v>
      </c>
      <c r="G15" s="96">
        <f>Preisblatt!G15</f>
        <v>3000000</v>
      </c>
      <c r="H15" s="96">
        <f>Preisblatt!H15</f>
        <v>0.30830000000000002</v>
      </c>
      <c r="I15" s="101">
        <f>IF(AND('Berechnung RLM'!$D$8&gt;=Berechnung!D15,'Berechnung RLM'!$D$8&lt;=Berechnung!E15),1,0)</f>
        <v>0</v>
      </c>
    </row>
    <row r="16" spans="2:14" x14ac:dyDescent="0.25">
      <c r="B16" s="97">
        <v>5</v>
      </c>
      <c r="C16" s="97" t="s">
        <v>19</v>
      </c>
      <c r="D16" s="96">
        <f>Preisblatt!D16</f>
        <v>4000001</v>
      </c>
      <c r="E16" s="96">
        <f>Preisblatt!E16</f>
        <v>6000000</v>
      </c>
      <c r="F16" s="96">
        <f>Preisblatt!F16</f>
        <v>14443</v>
      </c>
      <c r="G16" s="96">
        <f>Preisblatt!G16</f>
        <v>4000000</v>
      </c>
      <c r="H16" s="96">
        <f>Preisblatt!H16</f>
        <v>0.27350000000000002</v>
      </c>
      <c r="I16" s="101">
        <f>IF(AND('Berechnung RLM'!$D$8&gt;=Berechnung!D16,'Berechnung RLM'!$D$8&lt;=Berechnung!E16),1,0)</f>
        <v>0</v>
      </c>
      <c r="L16" s="96" t="s">
        <v>6</v>
      </c>
      <c r="M16" s="98" t="e">
        <f>INDEX($F$30:$F$44,MATCH(1,$I$30:$I$44,0),0)</f>
        <v>#N/A</v>
      </c>
      <c r="N16" s="96" t="s">
        <v>100</v>
      </c>
    </row>
    <row r="17" spans="2:15" x14ac:dyDescent="0.25">
      <c r="B17" s="97">
        <v>6</v>
      </c>
      <c r="C17" s="97" t="s">
        <v>20</v>
      </c>
      <c r="D17" s="96">
        <f>Preisblatt!D17</f>
        <v>6000001</v>
      </c>
      <c r="E17" s="96">
        <f>Preisblatt!E17</f>
        <v>7000000</v>
      </c>
      <c r="F17" s="96">
        <f>Preisblatt!F17</f>
        <v>19913</v>
      </c>
      <c r="G17" s="96">
        <f>Preisblatt!G17</f>
        <v>6000000</v>
      </c>
      <c r="H17" s="96">
        <f>Preisblatt!H17</f>
        <v>0.2457</v>
      </c>
      <c r="I17" s="101">
        <f>IF(AND('Berechnung RLM'!$D$8&gt;=Berechnung!D17,'Berechnung RLM'!$D$8&lt;=Berechnung!E17),1,0)</f>
        <v>0</v>
      </c>
      <c r="L17" s="96" t="s">
        <v>99</v>
      </c>
      <c r="M17" s="100">
        <f>(IF('Berechnung RLM'!$D$10&lt;=Berechnung!$E$30,(('Berechnung RLM'!$D$10*Berechnung!$H$30)),(('Berechnung RLM'!$D$10-INDEX($G$30:$G$44,MATCH(1,$I$30:$I$44,0),0))*INDEX($H$30:$H$44,MATCH(1,$I$30:$I$44,0),0))))</f>
        <v>0</v>
      </c>
      <c r="N17" s="96" t="s">
        <v>100</v>
      </c>
      <c r="O17" s="98"/>
    </row>
    <row r="18" spans="2:15" x14ac:dyDescent="0.25">
      <c r="B18" s="97">
        <v>7</v>
      </c>
      <c r="C18" s="97" t="s">
        <v>21</v>
      </c>
      <c r="D18" s="96">
        <f>Preisblatt!D18</f>
        <v>7000001</v>
      </c>
      <c r="E18" s="96">
        <f>Preisblatt!E18</f>
        <v>8000000</v>
      </c>
      <c r="F18" s="96">
        <f>Preisblatt!F18</f>
        <v>22370</v>
      </c>
      <c r="G18" s="96">
        <f>Preisblatt!G18</f>
        <v>7000000</v>
      </c>
      <c r="H18" s="96">
        <f>Preisblatt!H18</f>
        <v>0.23039999999999999</v>
      </c>
      <c r="I18" s="101">
        <f>IF(AND('Berechnung RLM'!$D$8&gt;=Berechnung!D18,'Berechnung RLM'!$D$8&lt;=Berechnung!E18),1,0)</f>
        <v>0</v>
      </c>
      <c r="L18" s="96" t="s">
        <v>98</v>
      </c>
      <c r="M18" s="100" t="e">
        <f>M16+M17</f>
        <v>#N/A</v>
      </c>
      <c r="N18" s="96" t="s">
        <v>100</v>
      </c>
    </row>
    <row r="19" spans="2:15" x14ac:dyDescent="0.25">
      <c r="B19" s="97">
        <v>8</v>
      </c>
      <c r="C19" s="97" t="s">
        <v>22</v>
      </c>
      <c r="D19" s="96">
        <f>Preisblatt!D19</f>
        <v>8000001</v>
      </c>
      <c r="E19" s="96">
        <f>Preisblatt!E19</f>
        <v>10000000</v>
      </c>
      <c r="F19" s="96">
        <f>Preisblatt!F19</f>
        <v>24674</v>
      </c>
      <c r="G19" s="96">
        <f>Preisblatt!G19</f>
        <v>8000000</v>
      </c>
      <c r="H19" s="96">
        <f>Preisblatt!H19</f>
        <v>0.21129999999999999</v>
      </c>
      <c r="I19" s="101">
        <f>IF(AND('Berechnung RLM'!$D$8&gt;=Berechnung!D19,'Berechnung RLM'!$D$8&lt;=Berechnung!E19),1,0)</f>
        <v>0</v>
      </c>
    </row>
    <row r="20" spans="2:15" x14ac:dyDescent="0.25">
      <c r="B20" s="97">
        <v>9</v>
      </c>
      <c r="C20" s="97" t="s">
        <v>23</v>
      </c>
      <c r="D20" s="96">
        <f>Preisblatt!D20</f>
        <v>10000001</v>
      </c>
      <c r="E20" s="96">
        <f>Preisblatt!E20</f>
        <v>15000000</v>
      </c>
      <c r="F20" s="96">
        <f>Preisblatt!F20</f>
        <v>28900</v>
      </c>
      <c r="G20" s="96">
        <f>Preisblatt!G20</f>
        <v>10000000</v>
      </c>
      <c r="H20" s="96">
        <f>Preisblatt!H20</f>
        <v>0.17849999999999999</v>
      </c>
      <c r="I20" s="101">
        <f>IF(AND('Berechnung RLM'!$D$8&gt;=Berechnung!D20,'Berechnung RLM'!$D$8&lt;=Berechnung!E20),1,0)</f>
        <v>0</v>
      </c>
      <c r="L20" s="97" t="s">
        <v>101</v>
      </c>
      <c r="M20" s="100" t="e">
        <f>M12+M18</f>
        <v>#N/A</v>
      </c>
      <c r="N20" s="96" t="s">
        <v>100</v>
      </c>
    </row>
    <row r="21" spans="2:15" x14ac:dyDescent="0.25">
      <c r="B21" s="97">
        <v>10</v>
      </c>
      <c r="C21" s="97" t="s">
        <v>24</v>
      </c>
      <c r="D21" s="96">
        <f>Preisblatt!D21</f>
        <v>15000001</v>
      </c>
      <c r="E21" s="96">
        <f>Preisblatt!E21</f>
        <v>20000000</v>
      </c>
      <c r="F21" s="96">
        <f>Preisblatt!F21</f>
        <v>37825</v>
      </c>
      <c r="G21" s="96">
        <f>Preisblatt!G21</f>
        <v>15000000</v>
      </c>
      <c r="H21" s="96">
        <f>Preisblatt!H21</f>
        <v>0.14699999999999999</v>
      </c>
      <c r="I21" s="101">
        <f>IF(AND('Berechnung RLM'!$D$8&gt;=Berechnung!D21,'Berechnung RLM'!$D$8&lt;=Berechnung!E21),1,0)</f>
        <v>0</v>
      </c>
    </row>
    <row r="22" spans="2:15" x14ac:dyDescent="0.25">
      <c r="B22" s="97">
        <v>11</v>
      </c>
      <c r="C22" s="97" t="s">
        <v>25</v>
      </c>
      <c r="D22" s="96">
        <f>Preisblatt!D22</f>
        <v>20000001</v>
      </c>
      <c r="E22" s="96">
        <f>Preisblatt!E22</f>
        <v>25000000</v>
      </c>
      <c r="F22" s="96">
        <f>Preisblatt!F22</f>
        <v>45175</v>
      </c>
      <c r="G22" s="96">
        <f>Preisblatt!G22</f>
        <v>20000000</v>
      </c>
      <c r="H22" s="96">
        <f>Preisblatt!H22</f>
        <v>0.12670000000000001</v>
      </c>
      <c r="I22" s="101">
        <f>IF(AND('Berechnung RLM'!$D$8&gt;=Berechnung!D22,'Berechnung RLM'!$D$8&lt;=Berechnung!E22),1,0)</f>
        <v>0</v>
      </c>
      <c r="L22" s="97" t="s">
        <v>97</v>
      </c>
      <c r="M22" s="97" t="s">
        <v>113</v>
      </c>
    </row>
    <row r="23" spans="2:15" x14ac:dyDescent="0.25">
      <c r="B23" s="97">
        <v>12</v>
      </c>
      <c r="C23" s="97" t="s">
        <v>26</v>
      </c>
      <c r="D23" s="96">
        <f>Preisblatt!D23</f>
        <v>25000001</v>
      </c>
      <c r="E23" s="96">
        <f>Preisblatt!E23</f>
        <v>30000000</v>
      </c>
      <c r="F23" s="96">
        <f>Preisblatt!F23</f>
        <v>51510</v>
      </c>
      <c r="G23" s="96">
        <f>Preisblatt!G23</f>
        <v>25000000</v>
      </c>
      <c r="H23" s="96">
        <f>Preisblatt!H23</f>
        <v>0.11260000000000001</v>
      </c>
      <c r="I23" s="101">
        <f>IF(AND('Berechnung RLM'!$D$8&gt;=Berechnung!D23,'Berechnung RLM'!$D$8&lt;=Berechnung!E23),1,0)</f>
        <v>0</v>
      </c>
    </row>
    <row r="24" spans="2:15" x14ac:dyDescent="0.25">
      <c r="B24" s="97">
        <v>13</v>
      </c>
      <c r="C24" s="97" t="s">
        <v>27</v>
      </c>
      <c r="D24" s="96">
        <f>Preisblatt!D24</f>
        <v>30000001</v>
      </c>
      <c r="E24" s="96">
        <f>Preisblatt!E24</f>
        <v>35000000</v>
      </c>
      <c r="F24" s="96">
        <f>Preisblatt!F24</f>
        <v>57140</v>
      </c>
      <c r="G24" s="96">
        <f>Preisblatt!G24</f>
        <v>30000000</v>
      </c>
      <c r="H24" s="96">
        <f>Preisblatt!H24</f>
        <v>0.1023</v>
      </c>
      <c r="I24" s="101">
        <f>IF(AND('Berechnung RLM'!$D$8&gt;=Berechnung!D24,'Berechnung RLM'!$D$8&lt;=Berechnung!E24),1,0)</f>
        <v>0</v>
      </c>
      <c r="L24" s="96" t="s">
        <v>114</v>
      </c>
      <c r="M24" s="98">
        <f>IF('Berechnung RLM'!D12="",0,INDEX($G$71:$G$88,MATCH(1,$J$71:$J$88,0),0))</f>
        <v>0</v>
      </c>
      <c r="N24" s="96" t="s">
        <v>100</v>
      </c>
    </row>
    <row r="25" spans="2:15" x14ac:dyDescent="0.25">
      <c r="B25" s="97">
        <v>14</v>
      </c>
      <c r="C25" s="97" t="s">
        <v>28</v>
      </c>
      <c r="D25" s="96">
        <f>Preisblatt!D25</f>
        <v>35000001</v>
      </c>
      <c r="E25" s="96">
        <f>Preisblatt!E25</f>
        <v>100000000</v>
      </c>
      <c r="F25" s="96">
        <f>Preisblatt!F25</f>
        <v>62255</v>
      </c>
      <c r="G25" s="96">
        <f>Preisblatt!G25</f>
        <v>35000000</v>
      </c>
      <c r="H25" s="96">
        <f>Preisblatt!H25</f>
        <v>7.4399999999999994E-2</v>
      </c>
      <c r="I25" s="101">
        <f>IF(AND('Berechnung RLM'!$D$8&gt;=Berechnung!D25,'Berechnung RLM'!$D$8&lt;=Berechnung!E25),1,0)</f>
        <v>0</v>
      </c>
      <c r="L25" s="96" t="s">
        <v>102</v>
      </c>
      <c r="M25" s="98">
        <f>IF('Berechnung RLM'!D12="",0,IF('Berechnung RLM'!D14="jährlich",INDEX(Berechnung!$I$71:$I$88,MATCH(1,$J$71:$J$88,0),0),INDEX(Berechnung!H71:H88,MATCH(1,$J$71:$J$88,0),0)))</f>
        <v>0</v>
      </c>
      <c r="N25" s="96" t="s">
        <v>100</v>
      </c>
    </row>
    <row r="26" spans="2:15" x14ac:dyDescent="0.25">
      <c r="B26" s="97">
        <v>15</v>
      </c>
      <c r="C26" s="97" t="s">
        <v>29</v>
      </c>
      <c r="D26" s="96">
        <f>Preisblatt!D26</f>
        <v>100000001</v>
      </c>
      <c r="E26" s="96">
        <f>Preisblatt!E26</f>
        <v>1000000000</v>
      </c>
      <c r="F26" s="96">
        <f>Preisblatt!F26</f>
        <v>110615</v>
      </c>
      <c r="G26" s="96">
        <f>Preisblatt!G26</f>
        <v>100000000</v>
      </c>
      <c r="H26" s="96">
        <f>Preisblatt!H26</f>
        <v>5.11E-2</v>
      </c>
      <c r="I26" s="101">
        <f>IF(AND('Berechnung RLM'!$D$8&gt;=Berechnung!D26,'Berechnung RLM'!$D$8&lt;=Berechnung!E26),1,0)</f>
        <v>0</v>
      </c>
      <c r="M26" s="98"/>
    </row>
    <row r="27" spans="2:15" x14ac:dyDescent="0.25">
      <c r="L27" s="97" t="s">
        <v>115</v>
      </c>
      <c r="M27" s="98">
        <f>M24+M25</f>
        <v>0</v>
      </c>
      <c r="N27" s="96" t="s">
        <v>100</v>
      </c>
    </row>
    <row r="28" spans="2:15" x14ac:dyDescent="0.25">
      <c r="B28" s="97" t="s">
        <v>4</v>
      </c>
      <c r="C28" s="97"/>
      <c r="D28" s="97" t="s">
        <v>30</v>
      </c>
      <c r="E28" s="97"/>
      <c r="F28" s="97" t="s">
        <v>6</v>
      </c>
      <c r="G28" s="97" t="s">
        <v>31</v>
      </c>
      <c r="H28" s="97" t="s">
        <v>8</v>
      </c>
      <c r="L28" s="97" t="s">
        <v>93</v>
      </c>
      <c r="M28" s="98">
        <f>IF('Berechnung RLM'!D16="",0,INDEX($G$89:$G$91,MATCH(1,$J$89:$J$91,0),0))</f>
        <v>0</v>
      </c>
      <c r="N28" s="96" t="s">
        <v>100</v>
      </c>
    </row>
    <row r="29" spans="2:15" x14ac:dyDescent="0.25">
      <c r="B29" s="97"/>
      <c r="C29" s="97"/>
      <c r="D29" s="97" t="s">
        <v>32</v>
      </c>
      <c r="E29" s="97" t="s">
        <v>33</v>
      </c>
      <c r="F29" s="97" t="s">
        <v>11</v>
      </c>
      <c r="G29" s="97" t="s">
        <v>34</v>
      </c>
      <c r="H29" s="97" t="s">
        <v>35</v>
      </c>
      <c r="I29" s="99" t="s">
        <v>96</v>
      </c>
    </row>
    <row r="30" spans="2:15" x14ac:dyDescent="0.25">
      <c r="B30" s="97">
        <v>1</v>
      </c>
      <c r="C30" s="97" t="s">
        <v>14</v>
      </c>
      <c r="D30" s="96">
        <f>Preisblatt!D30</f>
        <v>1</v>
      </c>
      <c r="E30" s="96">
        <f>Preisblatt!E30</f>
        <v>500</v>
      </c>
      <c r="F30" s="96">
        <v>0</v>
      </c>
      <c r="G30" s="96">
        <v>0</v>
      </c>
      <c r="H30" s="96">
        <f>Preisblatt!H30</f>
        <v>18.38</v>
      </c>
      <c r="I30" s="101">
        <f>IF(AND('Berechnung RLM'!$D$10&gt;=Berechnung!D30,'Berechnung RLM'!$D$10&lt;=Berechnung!E30),1,0)</f>
        <v>0</v>
      </c>
      <c r="L30" s="97" t="s">
        <v>116</v>
      </c>
      <c r="M30" s="100">
        <f>M27+M28</f>
        <v>0</v>
      </c>
      <c r="N30" s="96" t="s">
        <v>100</v>
      </c>
    </row>
    <row r="31" spans="2:15" x14ac:dyDescent="0.25">
      <c r="B31" s="97">
        <v>2</v>
      </c>
      <c r="C31" s="97" t="s">
        <v>16</v>
      </c>
      <c r="D31" s="96">
        <f>Preisblatt!D31</f>
        <v>501</v>
      </c>
      <c r="E31" s="96">
        <f>Preisblatt!E31</f>
        <v>1000</v>
      </c>
      <c r="F31" s="96">
        <f>Preisblatt!F31</f>
        <v>9190</v>
      </c>
      <c r="G31" s="96">
        <f>Preisblatt!G31</f>
        <v>500</v>
      </c>
      <c r="H31" s="96">
        <f>Preisblatt!H31</f>
        <v>16.420000000000002</v>
      </c>
      <c r="I31" s="101">
        <f>IF(AND('Berechnung RLM'!$D$10&gt;=Berechnung!D31,'Berechnung RLM'!$D$10&lt;=Berechnung!E31),1,0)</f>
        <v>0</v>
      </c>
    </row>
    <row r="32" spans="2:15" x14ac:dyDescent="0.25">
      <c r="B32" s="97">
        <v>3</v>
      </c>
      <c r="C32" s="97" t="s">
        <v>17</v>
      </c>
      <c r="D32" s="96">
        <f>Preisblatt!D32</f>
        <v>1001</v>
      </c>
      <c r="E32" s="96">
        <f>Preisblatt!E32</f>
        <v>2000</v>
      </c>
      <c r="F32" s="96">
        <f>Preisblatt!F32</f>
        <v>17400</v>
      </c>
      <c r="G32" s="96">
        <f>Preisblatt!G32</f>
        <v>1000</v>
      </c>
      <c r="H32" s="96">
        <f>Preisblatt!H32</f>
        <v>14.12</v>
      </c>
      <c r="I32" s="101">
        <f>IF(AND('Berechnung RLM'!$D$10&gt;=Berechnung!D32,'Berechnung RLM'!$D$10&lt;=Berechnung!E32),1,0)</f>
        <v>0</v>
      </c>
    </row>
    <row r="33" spans="2:9" x14ac:dyDescent="0.25">
      <c r="B33" s="97">
        <v>4</v>
      </c>
      <c r="C33" s="97" t="s">
        <v>18</v>
      </c>
      <c r="D33" s="96">
        <f>Preisblatt!D33</f>
        <v>2001</v>
      </c>
      <c r="E33" s="96">
        <f>Preisblatt!E33</f>
        <v>3000</v>
      </c>
      <c r="F33" s="96">
        <f>Preisblatt!F33</f>
        <v>31520</v>
      </c>
      <c r="G33" s="96">
        <f>Preisblatt!G33</f>
        <v>2000</v>
      </c>
      <c r="H33" s="96">
        <f>Preisblatt!H33</f>
        <v>11.82</v>
      </c>
      <c r="I33" s="101">
        <f>IF(AND('Berechnung RLM'!$D$10&gt;=Berechnung!D33,'Berechnung RLM'!$D$10&lt;=Berechnung!E33),1,0)</f>
        <v>0</v>
      </c>
    </row>
    <row r="34" spans="2:9" x14ac:dyDescent="0.25">
      <c r="B34" s="97">
        <v>5</v>
      </c>
      <c r="C34" s="97" t="s">
        <v>19</v>
      </c>
      <c r="D34" s="96">
        <f>Preisblatt!D34</f>
        <v>3001</v>
      </c>
      <c r="E34" s="96">
        <f>Preisblatt!E34</f>
        <v>4000</v>
      </c>
      <c r="F34" s="96">
        <f>Preisblatt!F34</f>
        <v>43340</v>
      </c>
      <c r="G34" s="96">
        <f>Preisblatt!G34</f>
        <v>3000</v>
      </c>
      <c r="H34" s="96">
        <f>Preisblatt!H34</f>
        <v>10.15</v>
      </c>
      <c r="I34" s="101">
        <f>IF(AND('Berechnung RLM'!$D$10&gt;=Berechnung!D34,'Berechnung RLM'!$D$10&lt;=Berechnung!E34),1,0)</f>
        <v>0</v>
      </c>
    </row>
    <row r="35" spans="2:9" x14ac:dyDescent="0.25">
      <c r="B35" s="97">
        <v>6</v>
      </c>
      <c r="C35" s="97" t="s">
        <v>20</v>
      </c>
      <c r="D35" s="96">
        <f>Preisblatt!D35</f>
        <v>4001</v>
      </c>
      <c r="E35" s="96">
        <f>Preisblatt!E35</f>
        <v>5000</v>
      </c>
      <c r="F35" s="96">
        <f>Preisblatt!F35</f>
        <v>53490</v>
      </c>
      <c r="G35" s="96">
        <f>Preisblatt!G35</f>
        <v>4000</v>
      </c>
      <c r="H35" s="96">
        <f>Preisblatt!H35</f>
        <v>8.9</v>
      </c>
      <c r="I35" s="101">
        <f>IF(AND('Berechnung RLM'!$D$10&gt;=Berechnung!D35,'Berechnung RLM'!$D$10&lt;=Berechnung!E35),1,0)</f>
        <v>0</v>
      </c>
    </row>
    <row r="36" spans="2:9" x14ac:dyDescent="0.25">
      <c r="B36" s="97">
        <v>7</v>
      </c>
      <c r="C36" s="97" t="s">
        <v>21</v>
      </c>
      <c r="D36" s="96">
        <f>Preisblatt!D36</f>
        <v>5001</v>
      </c>
      <c r="E36" s="96">
        <f>Preisblatt!E36</f>
        <v>6000</v>
      </c>
      <c r="F36" s="96">
        <f>Preisblatt!F36</f>
        <v>62390</v>
      </c>
      <c r="G36" s="96">
        <f>Preisblatt!G36</f>
        <v>5000</v>
      </c>
      <c r="H36" s="96">
        <f>Preisblatt!H36</f>
        <v>7.93</v>
      </c>
      <c r="I36" s="101">
        <f>IF(AND('Berechnung RLM'!$D$10&gt;=Berechnung!D36,'Berechnung RLM'!$D$10&lt;=Berechnung!E36),1,0)</f>
        <v>0</v>
      </c>
    </row>
    <row r="37" spans="2:9" x14ac:dyDescent="0.25">
      <c r="B37" s="97">
        <v>8</v>
      </c>
      <c r="C37" s="97" t="s">
        <v>22</v>
      </c>
      <c r="D37" s="96">
        <f>Preisblatt!D37</f>
        <v>6001</v>
      </c>
      <c r="E37" s="96">
        <f>Preisblatt!E37</f>
        <v>7000</v>
      </c>
      <c r="F37" s="96">
        <f>Preisblatt!F37</f>
        <v>70320</v>
      </c>
      <c r="G37" s="96">
        <f>Preisblatt!G37</f>
        <v>6000</v>
      </c>
      <c r="H37" s="96">
        <f>Preisblatt!H37</f>
        <v>7.17</v>
      </c>
      <c r="I37" s="101">
        <f>IF(AND('Berechnung RLM'!$D$10&gt;=Berechnung!D37,'Berechnung RLM'!$D$10&lt;=Berechnung!E37),1,0)</f>
        <v>0</v>
      </c>
    </row>
    <row r="38" spans="2:9" x14ac:dyDescent="0.25">
      <c r="B38" s="97">
        <v>9</v>
      </c>
      <c r="C38" s="97" t="s">
        <v>23</v>
      </c>
      <c r="D38" s="96">
        <f>Preisblatt!D38</f>
        <v>7001</v>
      </c>
      <c r="E38" s="96">
        <f>Preisblatt!E38</f>
        <v>8000</v>
      </c>
      <c r="F38" s="96">
        <f>Preisblatt!F38</f>
        <v>77490</v>
      </c>
      <c r="G38" s="96">
        <f>Preisblatt!G38</f>
        <v>7000</v>
      </c>
      <c r="H38" s="96">
        <f>Preisblatt!H38</f>
        <v>6.57</v>
      </c>
      <c r="I38" s="101">
        <f>IF(AND('Berechnung RLM'!$D$10&gt;=Berechnung!D38,'Berechnung RLM'!$D$10&lt;=Berechnung!E38),1,0)</f>
        <v>0</v>
      </c>
    </row>
    <row r="39" spans="2:9" x14ac:dyDescent="0.25">
      <c r="B39" s="97">
        <v>10</v>
      </c>
      <c r="C39" s="97" t="s">
        <v>24</v>
      </c>
      <c r="D39" s="96">
        <f>Preisblatt!D39</f>
        <v>8001</v>
      </c>
      <c r="E39" s="96">
        <f>Preisblatt!E39</f>
        <v>9000</v>
      </c>
      <c r="F39" s="96">
        <f>Preisblatt!F39</f>
        <v>84060</v>
      </c>
      <c r="G39" s="96">
        <f>Preisblatt!G39</f>
        <v>8000</v>
      </c>
      <c r="H39" s="96">
        <f>Preisblatt!H39</f>
        <v>6.08</v>
      </c>
      <c r="I39" s="101">
        <f>IF(AND('Berechnung RLM'!$D$10&gt;=Berechnung!D39,'Berechnung RLM'!$D$10&lt;=Berechnung!E39),1,0)</f>
        <v>0</v>
      </c>
    </row>
    <row r="40" spans="2:9" x14ac:dyDescent="0.25">
      <c r="B40" s="97">
        <v>11</v>
      </c>
      <c r="C40" s="97" t="s">
        <v>25</v>
      </c>
      <c r="D40" s="96">
        <f>Preisblatt!D40</f>
        <v>9001</v>
      </c>
      <c r="E40" s="96">
        <f>Preisblatt!E40</f>
        <v>10000</v>
      </c>
      <c r="F40" s="96">
        <f>Preisblatt!F40</f>
        <v>90140</v>
      </c>
      <c r="G40" s="96">
        <f>Preisblatt!G40</f>
        <v>9000</v>
      </c>
      <c r="H40" s="96">
        <f>Preisblatt!H40</f>
        <v>5.67</v>
      </c>
      <c r="I40" s="101">
        <f>IF(AND('Berechnung RLM'!$D$10&gt;=Berechnung!D40,'Berechnung RLM'!$D$10&lt;=Berechnung!E40),1,0)</f>
        <v>0</v>
      </c>
    </row>
    <row r="41" spans="2:9" x14ac:dyDescent="0.25">
      <c r="B41" s="97">
        <v>12</v>
      </c>
      <c r="C41" s="97" t="s">
        <v>26</v>
      </c>
      <c r="D41" s="96">
        <f>Preisblatt!D41</f>
        <v>10001</v>
      </c>
      <c r="E41" s="96">
        <f>Preisblatt!E41</f>
        <v>11000</v>
      </c>
      <c r="F41" s="96">
        <f>Preisblatt!F41</f>
        <v>95810</v>
      </c>
      <c r="G41" s="96">
        <f>Preisblatt!G41</f>
        <v>10000</v>
      </c>
      <c r="H41" s="96">
        <f>Preisblatt!H41</f>
        <v>5.33</v>
      </c>
      <c r="I41" s="101">
        <f>IF(AND('Berechnung RLM'!$D$10&gt;=Berechnung!D41,'Berechnung RLM'!$D$10&lt;=Berechnung!E41),1,0)</f>
        <v>0</v>
      </c>
    </row>
    <row r="42" spans="2:9" x14ac:dyDescent="0.25">
      <c r="B42" s="97">
        <v>13</v>
      </c>
      <c r="C42" s="97" t="s">
        <v>27</v>
      </c>
      <c r="D42" s="96">
        <f>Preisblatt!D42</f>
        <v>11001</v>
      </c>
      <c r="E42" s="96">
        <f>Preisblatt!E42</f>
        <v>12000</v>
      </c>
      <c r="F42" s="96">
        <f>Preisblatt!F42</f>
        <v>101140</v>
      </c>
      <c r="G42" s="96">
        <f>Preisblatt!G42</f>
        <v>11000</v>
      </c>
      <c r="H42" s="96">
        <f>Preisblatt!H42</f>
        <v>5.05</v>
      </c>
      <c r="I42" s="101">
        <f>IF(AND('Berechnung RLM'!$D$10&gt;=Berechnung!D42,'Berechnung RLM'!$D$10&lt;=Berechnung!E42),1,0)</f>
        <v>0</v>
      </c>
    </row>
    <row r="43" spans="2:9" x14ac:dyDescent="0.25">
      <c r="B43" s="97">
        <v>14</v>
      </c>
      <c r="C43" s="97" t="s">
        <v>28</v>
      </c>
      <c r="D43" s="96">
        <f>Preisblatt!D43</f>
        <v>12001</v>
      </c>
      <c r="E43" s="96">
        <f>Preisblatt!E43</f>
        <v>13000</v>
      </c>
      <c r="F43" s="96">
        <f>Preisblatt!F43</f>
        <v>106190</v>
      </c>
      <c r="G43" s="96">
        <f>Preisblatt!G43</f>
        <v>12000</v>
      </c>
      <c r="H43" s="96">
        <f>Preisblatt!H43</f>
        <v>4.8099999999999996</v>
      </c>
      <c r="I43" s="101">
        <f>IF(AND('Berechnung RLM'!$D$10&gt;=Berechnung!D43,'Berechnung RLM'!$D$10&lt;=Berechnung!E43),1,0)</f>
        <v>0</v>
      </c>
    </row>
    <row r="44" spans="2:9" x14ac:dyDescent="0.25">
      <c r="B44" s="97">
        <v>15</v>
      </c>
      <c r="C44" s="97" t="s">
        <v>29</v>
      </c>
      <c r="D44" s="96">
        <f>Preisblatt!D44</f>
        <v>13001</v>
      </c>
      <c r="E44" s="96">
        <f>Preisblatt!E44</f>
        <v>20000</v>
      </c>
      <c r="F44" s="96">
        <f>Preisblatt!F44</f>
        <v>111000</v>
      </c>
      <c r="G44" s="96">
        <f>Preisblatt!G44</f>
        <v>13000</v>
      </c>
      <c r="H44" s="96">
        <f>Preisblatt!H44</f>
        <v>4.16</v>
      </c>
      <c r="I44" s="101">
        <f>IF(AND('Berechnung RLM'!$D$10&gt;=Berechnung!D44,'Berechnung RLM'!$D$10&lt;=Berechnung!E44),1,0)</f>
        <v>0</v>
      </c>
    </row>
    <row r="46" spans="2:9" x14ac:dyDescent="0.25">
      <c r="B46" s="96" t="s">
        <v>36</v>
      </c>
    </row>
    <row r="48" spans="2:9" x14ac:dyDescent="0.25">
      <c r="B48" s="97" t="s">
        <v>37</v>
      </c>
      <c r="C48" s="97"/>
      <c r="D48" s="97" t="s">
        <v>38</v>
      </c>
      <c r="E48" s="97"/>
      <c r="F48" s="97" t="s">
        <v>39</v>
      </c>
      <c r="G48" s="97" t="s">
        <v>39</v>
      </c>
      <c r="H48" s="97" t="s">
        <v>40</v>
      </c>
    </row>
    <row r="49" spans="2:14" x14ac:dyDescent="0.25">
      <c r="B49" s="97"/>
      <c r="C49" s="97"/>
      <c r="D49" s="97" t="s">
        <v>9</v>
      </c>
      <c r="E49" s="97" t="s">
        <v>10</v>
      </c>
      <c r="F49" s="97" t="s">
        <v>41</v>
      </c>
      <c r="G49" s="97" t="s">
        <v>42</v>
      </c>
      <c r="H49" s="97" t="s">
        <v>43</v>
      </c>
      <c r="I49" s="99" t="s">
        <v>96</v>
      </c>
      <c r="L49" s="97" t="s">
        <v>97</v>
      </c>
      <c r="M49" s="97" t="s">
        <v>105</v>
      </c>
    </row>
    <row r="50" spans="2:14" x14ac:dyDescent="0.25">
      <c r="B50" s="97" t="s">
        <v>44</v>
      </c>
      <c r="C50" s="97"/>
      <c r="D50" s="102">
        <f>Preisblatt!D50</f>
        <v>1</v>
      </c>
      <c r="E50" s="102">
        <f>Preisblatt!E50</f>
        <v>1000</v>
      </c>
      <c r="F50" s="103">
        <f>Preisblatt!F50</f>
        <v>24.12</v>
      </c>
      <c r="G50" s="103">
        <f>Preisblatt!G50</f>
        <v>2.0100000000000002</v>
      </c>
      <c r="H50" s="103">
        <f>Preisblatt!H50</f>
        <v>2.3719999999999999</v>
      </c>
      <c r="I50" s="101">
        <f>IF(AND('Berechnung SLP'!$D$8&gt;=Berechnung!D50,'Berechnung SLP'!$D$8&lt;=Berechnung!E50),1,0)</f>
        <v>0</v>
      </c>
    </row>
    <row r="51" spans="2:14" x14ac:dyDescent="0.25">
      <c r="B51" s="97" t="s">
        <v>45</v>
      </c>
      <c r="C51" s="97"/>
      <c r="D51" s="102">
        <f>Preisblatt!D51</f>
        <v>1001</v>
      </c>
      <c r="E51" s="102">
        <f>Preisblatt!E51</f>
        <v>4000</v>
      </c>
      <c r="F51" s="103">
        <f>Preisblatt!F51</f>
        <v>30.6</v>
      </c>
      <c r="G51" s="103">
        <f>Preisblatt!G51</f>
        <v>2.5500000000000003</v>
      </c>
      <c r="H51" s="103">
        <f>Preisblatt!H51</f>
        <v>1.724</v>
      </c>
      <c r="I51" s="101">
        <f>IF(AND('Berechnung SLP'!$D$8&gt;=Berechnung!D51,'Berechnung SLP'!$D$8&lt;=Berechnung!E51),1,0)</f>
        <v>0</v>
      </c>
      <c r="L51" s="96" t="s">
        <v>39</v>
      </c>
      <c r="M51" s="98" t="e">
        <f>INDEX(F50:F54,MATCH(1,$I$50:$I$54,0),0)</f>
        <v>#N/A</v>
      </c>
      <c r="N51" s="96" t="s">
        <v>100</v>
      </c>
    </row>
    <row r="52" spans="2:14" x14ac:dyDescent="0.25">
      <c r="B52" s="97" t="s">
        <v>46</v>
      </c>
      <c r="C52" s="97"/>
      <c r="D52" s="102">
        <f>Preisblatt!D52</f>
        <v>4001</v>
      </c>
      <c r="E52" s="102">
        <f>Preisblatt!E52</f>
        <v>50000</v>
      </c>
      <c r="F52" s="103">
        <f>Preisblatt!F52</f>
        <v>36.6</v>
      </c>
      <c r="G52" s="103">
        <f>Preisblatt!G52</f>
        <v>3.0500000000000003</v>
      </c>
      <c r="H52" s="103">
        <f>Preisblatt!H52</f>
        <v>1.5740000000000001</v>
      </c>
      <c r="I52" s="101">
        <f>IF(AND('Berechnung SLP'!$D$8&gt;=Berechnung!D52,'Berechnung SLP'!$D$8&lt;=Berechnung!E52),1,0)</f>
        <v>0</v>
      </c>
      <c r="L52" s="96" t="s">
        <v>40</v>
      </c>
      <c r="M52" s="100" t="e">
        <f>(INDEX(H50:H54,MATCH(1,$I$50:$I$54,0),0)*'Berechnung SLP'!D8)/100</f>
        <v>#N/A</v>
      </c>
      <c r="N52" s="96" t="s">
        <v>100</v>
      </c>
    </row>
    <row r="53" spans="2:14" x14ac:dyDescent="0.25">
      <c r="B53" s="97" t="s">
        <v>47</v>
      </c>
      <c r="C53" s="97"/>
      <c r="D53" s="102">
        <f>Preisblatt!D53</f>
        <v>50001</v>
      </c>
      <c r="E53" s="102">
        <f>Preisblatt!E53</f>
        <v>300000</v>
      </c>
      <c r="F53" s="103">
        <f>Preisblatt!F53</f>
        <v>42.24</v>
      </c>
      <c r="G53" s="103">
        <f>Preisblatt!G53</f>
        <v>3.52</v>
      </c>
      <c r="H53" s="103">
        <f>Preisblatt!H53</f>
        <v>1.5629999999999999</v>
      </c>
      <c r="I53" s="101">
        <f>IF(AND('Berechnung SLP'!$D$8&gt;=Berechnung!D53,'Berechnung SLP'!$D$8&lt;=Berechnung!E53),1,0)</f>
        <v>0</v>
      </c>
    </row>
    <row r="54" spans="2:14" x14ac:dyDescent="0.25">
      <c r="B54" s="97" t="s">
        <v>47</v>
      </c>
      <c r="C54" s="97"/>
      <c r="D54" s="102">
        <f>Preisblatt!D54</f>
        <v>300001</v>
      </c>
      <c r="E54" s="102">
        <f>Preisblatt!E54</f>
        <v>1500000</v>
      </c>
      <c r="F54" s="103">
        <f>Preisblatt!F54</f>
        <v>54</v>
      </c>
      <c r="G54" s="103">
        <f>Preisblatt!G54</f>
        <v>4.5</v>
      </c>
      <c r="H54" s="103">
        <f>Preisblatt!H54</f>
        <v>1.5589999999999999</v>
      </c>
      <c r="I54" s="101">
        <f>IF(AND('Berechnung SLP'!$D$8&gt;=Berechnung!D54,'Berechnung SLP'!$D$8&lt;=Berechnung!E54),1,0)</f>
        <v>0</v>
      </c>
      <c r="L54" s="97" t="s">
        <v>111</v>
      </c>
      <c r="M54" s="100" t="e">
        <f>M51+M52</f>
        <v>#N/A</v>
      </c>
      <c r="N54" s="96" t="s">
        <v>100</v>
      </c>
    </row>
    <row r="56" spans="2:14" x14ac:dyDescent="0.25">
      <c r="B56" s="96" t="s">
        <v>48</v>
      </c>
      <c r="L56" s="97" t="s">
        <v>97</v>
      </c>
      <c r="M56" s="97" t="s">
        <v>112</v>
      </c>
    </row>
    <row r="58" spans="2:14" x14ac:dyDescent="0.25">
      <c r="B58" s="96" t="s">
        <v>49</v>
      </c>
      <c r="L58" s="96" t="s">
        <v>114</v>
      </c>
      <c r="M58" s="98">
        <f>IF('Berechnung SLP'!D10="",0,INDEX($C$71:$C$88,MATCH(1,$E$71:$E$88,0),0))</f>
        <v>0</v>
      </c>
      <c r="N58" s="96" t="s">
        <v>100</v>
      </c>
    </row>
    <row r="59" spans="2:14" x14ac:dyDescent="0.25">
      <c r="B59" s="96" t="s">
        <v>50</v>
      </c>
      <c r="L59" s="96" t="s">
        <v>102</v>
      </c>
      <c r="M59" s="98">
        <f>IF('Berechnung SLP'!D10="",0,INDEX($D$71:$D$88,MATCH(1,$E$71:$E$88,0),0))</f>
        <v>0</v>
      </c>
      <c r="N59" s="96" t="s">
        <v>100</v>
      </c>
    </row>
    <row r="60" spans="2:14" x14ac:dyDescent="0.25">
      <c r="M60" s="98"/>
    </row>
    <row r="61" spans="2:14" x14ac:dyDescent="0.25">
      <c r="L61" s="97" t="s">
        <v>115</v>
      </c>
      <c r="M61" s="98">
        <f>M58+M59</f>
        <v>0</v>
      </c>
      <c r="N61" s="96" t="s">
        <v>100</v>
      </c>
    </row>
    <row r="62" spans="2:14" x14ac:dyDescent="0.25">
      <c r="L62" s="97" t="s">
        <v>93</v>
      </c>
      <c r="M62" s="98">
        <f>IF('Berechnung SLP'!D12="",0,INDEX(C89:C91,MATCH(1,$E$89:$E$91,0),0))</f>
        <v>0</v>
      </c>
      <c r="N62" s="96" t="s">
        <v>100</v>
      </c>
    </row>
    <row r="63" spans="2:14" x14ac:dyDescent="0.25">
      <c r="B63" s="97" t="s">
        <v>102</v>
      </c>
    </row>
    <row r="64" spans="2:14" x14ac:dyDescent="0.25">
      <c r="L64" s="97" t="s">
        <v>116</v>
      </c>
      <c r="M64" s="100">
        <f>M61+M62</f>
        <v>0</v>
      </c>
      <c r="N64" s="96" t="s">
        <v>100</v>
      </c>
    </row>
    <row r="65" spans="2:10" x14ac:dyDescent="0.25">
      <c r="B65" s="96" t="s">
        <v>0</v>
      </c>
      <c r="I65" s="96" t="str">
        <f>'Preisblatt (Mess_Abr)'!I2</f>
        <v>Stand: 01.01.2020</v>
      </c>
    </row>
    <row r="66" spans="2:10" x14ac:dyDescent="0.25">
      <c r="I66" s="96" t="str">
        <f>'Preisblatt (Mess_Abr)'!I3</f>
        <v>(endgültig zum 01.01.2020)</v>
      </c>
    </row>
    <row r="67" spans="2:10" x14ac:dyDescent="0.25">
      <c r="B67" s="96" t="s">
        <v>51</v>
      </c>
    </row>
    <row r="69" spans="2:10" x14ac:dyDescent="0.25">
      <c r="C69" s="96" t="s">
        <v>52</v>
      </c>
      <c r="G69" s="96" t="s">
        <v>53</v>
      </c>
    </row>
    <row r="70" spans="2:10" x14ac:dyDescent="0.25">
      <c r="B70" s="96" t="s">
        <v>54</v>
      </c>
      <c r="C70" s="96" t="s">
        <v>55</v>
      </c>
      <c r="D70" s="96" t="s">
        <v>56</v>
      </c>
      <c r="E70" s="99" t="s">
        <v>96</v>
      </c>
      <c r="F70" s="96" t="s">
        <v>54</v>
      </c>
      <c r="G70" s="96" t="s">
        <v>57</v>
      </c>
      <c r="H70" s="96" t="s">
        <v>58</v>
      </c>
      <c r="I70" s="96" t="s">
        <v>59</v>
      </c>
      <c r="J70" s="99" t="s">
        <v>96</v>
      </c>
    </row>
    <row r="71" spans="2:10" x14ac:dyDescent="0.25">
      <c r="B71" s="96" t="s">
        <v>60</v>
      </c>
      <c r="C71" s="96">
        <f>'Preisblatt (Mess_Abr)'!C8</f>
        <v>13.84</v>
      </c>
      <c r="D71" s="96">
        <f>'Preisblatt (Mess_Abr)'!D8</f>
        <v>3.21</v>
      </c>
      <c r="E71" s="101">
        <f>IF('Berechnung SLP'!$D$10=Berechnung!B71,1,0)</f>
        <v>0</v>
      </c>
      <c r="F71" s="96" t="s">
        <v>60</v>
      </c>
      <c r="G71" s="96">
        <f>'Preisblatt (Mess_Abr)'!G8</f>
        <v>13.84</v>
      </c>
      <c r="H71" s="96">
        <f>'Preisblatt (Mess_Abr)'!H8</f>
        <v>1932.48</v>
      </c>
      <c r="I71" s="96">
        <f>'Preisblatt (Mess_Abr)'!I8</f>
        <v>291.33</v>
      </c>
      <c r="J71" s="101">
        <f>IF('Berechnung RLM'!$D$12=Berechnung!F71,1,0)</f>
        <v>0</v>
      </c>
    </row>
    <row r="72" spans="2:10" x14ac:dyDescent="0.25">
      <c r="B72" s="96" t="s">
        <v>61</v>
      </c>
      <c r="C72" s="96">
        <f>'Preisblatt (Mess_Abr)'!C9</f>
        <v>13.84</v>
      </c>
      <c r="D72" s="96">
        <f>'Preisblatt (Mess_Abr)'!D9</f>
        <v>3.21</v>
      </c>
      <c r="E72" s="101">
        <f>IF('Berechnung SLP'!$D$10=Berechnung!B72,1,0)</f>
        <v>0</v>
      </c>
      <c r="F72" s="96" t="s">
        <v>61</v>
      </c>
      <c r="G72" s="96">
        <f>'Preisblatt (Mess_Abr)'!G9</f>
        <v>13.84</v>
      </c>
      <c r="H72" s="96">
        <f>'Preisblatt (Mess_Abr)'!H9</f>
        <v>1932.48</v>
      </c>
      <c r="I72" s="96">
        <f>'Preisblatt (Mess_Abr)'!I9</f>
        <v>291.33</v>
      </c>
      <c r="J72" s="101">
        <f>IF('Berechnung RLM'!$D$12=Berechnung!F72,1,0)</f>
        <v>0</v>
      </c>
    </row>
    <row r="73" spans="2:10" x14ac:dyDescent="0.25">
      <c r="B73" s="96" t="s">
        <v>62</v>
      </c>
      <c r="C73" s="96">
        <f>'Preisblatt (Mess_Abr)'!C10</f>
        <v>13.84</v>
      </c>
      <c r="D73" s="96">
        <f>'Preisblatt (Mess_Abr)'!D10</f>
        <v>3.21</v>
      </c>
      <c r="E73" s="101">
        <f>IF('Berechnung SLP'!$D$10=Berechnung!B73,1,0)</f>
        <v>0</v>
      </c>
      <c r="F73" s="96" t="s">
        <v>62</v>
      </c>
      <c r="G73" s="96">
        <f>'Preisblatt (Mess_Abr)'!G10</f>
        <v>13.84</v>
      </c>
      <c r="H73" s="96">
        <f>'Preisblatt (Mess_Abr)'!H10</f>
        <v>1932.48</v>
      </c>
      <c r="I73" s="96">
        <f>'Preisblatt (Mess_Abr)'!I10</f>
        <v>291.33</v>
      </c>
      <c r="J73" s="101">
        <f>IF('Berechnung RLM'!$D$12=Berechnung!F73,1,0)</f>
        <v>0</v>
      </c>
    </row>
    <row r="74" spans="2:10" x14ac:dyDescent="0.25">
      <c r="B74" s="96" t="s">
        <v>63</v>
      </c>
      <c r="C74" s="96">
        <f>'Preisblatt (Mess_Abr)'!C11</f>
        <v>15.31</v>
      </c>
      <c r="D74" s="96">
        <f>'Preisblatt (Mess_Abr)'!D11</f>
        <v>3.21</v>
      </c>
      <c r="E74" s="101">
        <f>IF('Berechnung SLP'!$D$10=Berechnung!B74,1,0)</f>
        <v>0</v>
      </c>
      <c r="F74" s="96" t="s">
        <v>63</v>
      </c>
      <c r="G74" s="96">
        <f>'Preisblatt (Mess_Abr)'!G11</f>
        <v>15.31</v>
      </c>
      <c r="H74" s="96">
        <f>'Preisblatt (Mess_Abr)'!H11</f>
        <v>1932.48</v>
      </c>
      <c r="I74" s="96">
        <f>'Preisblatt (Mess_Abr)'!I11</f>
        <v>291.33</v>
      </c>
      <c r="J74" s="101">
        <f>IF('Berechnung RLM'!$D$12=Berechnung!F74,1,0)</f>
        <v>0</v>
      </c>
    </row>
    <row r="75" spans="2:10" x14ac:dyDescent="0.25">
      <c r="B75" s="96" t="s">
        <v>64</v>
      </c>
      <c r="C75" s="96">
        <f>'Preisblatt (Mess_Abr)'!C12</f>
        <v>15.31</v>
      </c>
      <c r="D75" s="96">
        <f>'Preisblatt (Mess_Abr)'!D12</f>
        <v>3.21</v>
      </c>
      <c r="E75" s="101">
        <f>IF('Berechnung SLP'!$D$10=Berechnung!B75,1,0)</f>
        <v>0</v>
      </c>
      <c r="F75" s="96" t="s">
        <v>64</v>
      </c>
      <c r="G75" s="96">
        <f>'Preisblatt (Mess_Abr)'!G12</f>
        <v>15.31</v>
      </c>
      <c r="H75" s="96">
        <f>'Preisblatt (Mess_Abr)'!H12</f>
        <v>1932.48</v>
      </c>
      <c r="I75" s="96">
        <f>'Preisblatt (Mess_Abr)'!I12</f>
        <v>291.33</v>
      </c>
      <c r="J75" s="101">
        <f>IF('Berechnung RLM'!$D$12=Berechnung!F75,1,0)</f>
        <v>0</v>
      </c>
    </row>
    <row r="76" spans="2:10" x14ac:dyDescent="0.25">
      <c r="B76" s="96" t="s">
        <v>65</v>
      </c>
      <c r="C76" s="96">
        <f>'Preisblatt (Mess_Abr)'!C13</f>
        <v>15.31</v>
      </c>
      <c r="D76" s="96">
        <f>'Preisblatt (Mess_Abr)'!D13</f>
        <v>3.21</v>
      </c>
      <c r="E76" s="101">
        <f>IF('Berechnung SLP'!$D$10=Berechnung!B76,1,0)</f>
        <v>0</v>
      </c>
      <c r="F76" s="96" t="s">
        <v>65</v>
      </c>
      <c r="G76" s="96">
        <f>'Preisblatt (Mess_Abr)'!G13</f>
        <v>15.31</v>
      </c>
      <c r="H76" s="96">
        <f>'Preisblatt (Mess_Abr)'!H13</f>
        <v>1932.48</v>
      </c>
      <c r="I76" s="96">
        <f>'Preisblatt (Mess_Abr)'!I13</f>
        <v>291.33</v>
      </c>
      <c r="J76" s="101">
        <f>IF('Berechnung RLM'!$D$12=Berechnung!F76,1,0)</f>
        <v>0</v>
      </c>
    </row>
    <row r="77" spans="2:10" x14ac:dyDescent="0.25">
      <c r="B77" s="96" t="s">
        <v>66</v>
      </c>
      <c r="C77" s="96">
        <f>'Preisblatt (Mess_Abr)'!C14</f>
        <v>180.27</v>
      </c>
      <c r="D77" s="96">
        <f>'Preisblatt (Mess_Abr)'!D14</f>
        <v>3.21</v>
      </c>
      <c r="E77" s="101">
        <f>IF('Berechnung SLP'!$D$10=Berechnung!B77,1,0)</f>
        <v>0</v>
      </c>
      <c r="F77" s="96" t="s">
        <v>66</v>
      </c>
      <c r="G77" s="96">
        <f>'Preisblatt (Mess_Abr)'!G14</f>
        <v>180.27</v>
      </c>
      <c r="H77" s="96">
        <f>'Preisblatt (Mess_Abr)'!H14</f>
        <v>1932.48</v>
      </c>
      <c r="I77" s="96">
        <f>'Preisblatt (Mess_Abr)'!I14</f>
        <v>291.33</v>
      </c>
      <c r="J77" s="101">
        <f>IF('Berechnung RLM'!$D$12=Berechnung!F77,1,0)</f>
        <v>0</v>
      </c>
    </row>
    <row r="78" spans="2:10" x14ac:dyDescent="0.25">
      <c r="B78" s="96" t="s">
        <v>67</v>
      </c>
      <c r="C78" s="96">
        <f>'Preisblatt (Mess_Abr)'!C15</f>
        <v>180.27</v>
      </c>
      <c r="D78" s="96">
        <f>'Preisblatt (Mess_Abr)'!D15</f>
        <v>3.21</v>
      </c>
      <c r="E78" s="101">
        <f>IF('Berechnung SLP'!$D$10=Berechnung!B78,1,0)</f>
        <v>0</v>
      </c>
      <c r="F78" s="96" t="s">
        <v>67</v>
      </c>
      <c r="G78" s="96">
        <f>'Preisblatt (Mess_Abr)'!G15</f>
        <v>180.27</v>
      </c>
      <c r="H78" s="96">
        <f>'Preisblatt (Mess_Abr)'!H15</f>
        <v>1932.48</v>
      </c>
      <c r="I78" s="96">
        <f>'Preisblatt (Mess_Abr)'!I15</f>
        <v>291.33</v>
      </c>
      <c r="J78" s="101">
        <f>IF('Berechnung RLM'!$D$12=Berechnung!F78,1,0)</f>
        <v>0</v>
      </c>
    </row>
    <row r="79" spans="2:10" x14ac:dyDescent="0.25">
      <c r="B79" s="96" t="s">
        <v>68</v>
      </c>
      <c r="C79" s="96">
        <f>'Preisblatt (Mess_Abr)'!C16</f>
        <v>180.27</v>
      </c>
      <c r="D79" s="96">
        <f>'Preisblatt (Mess_Abr)'!D16</f>
        <v>3.21</v>
      </c>
      <c r="E79" s="101">
        <f>IF('Berechnung SLP'!$D$10=Berechnung!B79,1,0)</f>
        <v>0</v>
      </c>
      <c r="F79" s="96" t="s">
        <v>68</v>
      </c>
      <c r="G79" s="96">
        <f>'Preisblatt (Mess_Abr)'!G16</f>
        <v>180.27</v>
      </c>
      <c r="H79" s="96">
        <f>'Preisblatt (Mess_Abr)'!H16</f>
        <v>1932.48</v>
      </c>
      <c r="I79" s="96">
        <f>'Preisblatt (Mess_Abr)'!I16</f>
        <v>291.33</v>
      </c>
      <c r="J79" s="101">
        <f>IF('Berechnung RLM'!$D$12=Berechnung!F79,1,0)</f>
        <v>0</v>
      </c>
    </row>
    <row r="80" spans="2:10" x14ac:dyDescent="0.25">
      <c r="B80" s="96" t="s">
        <v>69</v>
      </c>
      <c r="C80" s="96">
        <f>'Preisblatt (Mess_Abr)'!C17</f>
        <v>235.83</v>
      </c>
      <c r="D80" s="96">
        <f>'Preisblatt (Mess_Abr)'!D17</f>
        <v>3.21</v>
      </c>
      <c r="E80" s="101">
        <f>IF('Berechnung SLP'!$D$10=Berechnung!B80,1,0)</f>
        <v>0</v>
      </c>
      <c r="F80" s="96" t="s">
        <v>69</v>
      </c>
      <c r="G80" s="96">
        <f>'Preisblatt (Mess_Abr)'!G17</f>
        <v>235.83</v>
      </c>
      <c r="H80" s="96">
        <f>'Preisblatt (Mess_Abr)'!H17</f>
        <v>1932.48</v>
      </c>
      <c r="I80" s="96">
        <f>'Preisblatt (Mess_Abr)'!I17</f>
        <v>291.33</v>
      </c>
      <c r="J80" s="101">
        <f>IF('Berechnung RLM'!$D$12=Berechnung!F80,1,0)</f>
        <v>0</v>
      </c>
    </row>
    <row r="81" spans="2:10" x14ac:dyDescent="0.25">
      <c r="B81" s="96" t="s">
        <v>70</v>
      </c>
      <c r="C81" s="96">
        <f>'Preisblatt (Mess_Abr)'!C18</f>
        <v>235.83</v>
      </c>
      <c r="D81" s="96">
        <f>'Preisblatt (Mess_Abr)'!D18</f>
        <v>3.21</v>
      </c>
      <c r="E81" s="101">
        <f>IF('Berechnung SLP'!$D$10=Berechnung!B81,1,0)</f>
        <v>0</v>
      </c>
      <c r="F81" s="96" t="s">
        <v>70</v>
      </c>
      <c r="G81" s="96">
        <f>'Preisblatt (Mess_Abr)'!G18</f>
        <v>235.83</v>
      </c>
      <c r="H81" s="96">
        <f>'Preisblatt (Mess_Abr)'!H18</f>
        <v>1932.48</v>
      </c>
      <c r="I81" s="96">
        <f>'Preisblatt (Mess_Abr)'!I18</f>
        <v>291.33</v>
      </c>
      <c r="J81" s="101">
        <f>IF('Berechnung RLM'!$D$12=Berechnung!F81,1,0)</f>
        <v>0</v>
      </c>
    </row>
    <row r="82" spans="2:10" x14ac:dyDescent="0.25">
      <c r="B82" s="96" t="s">
        <v>71</v>
      </c>
      <c r="C82" s="96">
        <f>'Preisblatt (Mess_Abr)'!C19</f>
        <v>235.83</v>
      </c>
      <c r="D82" s="96">
        <f>'Preisblatt (Mess_Abr)'!D19</f>
        <v>3.21</v>
      </c>
      <c r="E82" s="101">
        <f>IF('Berechnung SLP'!$D$10=Berechnung!B82,1,0)</f>
        <v>0</v>
      </c>
      <c r="F82" s="96" t="s">
        <v>71</v>
      </c>
      <c r="G82" s="96">
        <f>'Preisblatt (Mess_Abr)'!G19</f>
        <v>235.83</v>
      </c>
      <c r="H82" s="96">
        <f>'Preisblatt (Mess_Abr)'!H19</f>
        <v>1932.48</v>
      </c>
      <c r="I82" s="96">
        <f>'Preisblatt (Mess_Abr)'!I19</f>
        <v>291.33</v>
      </c>
      <c r="J82" s="101">
        <f>IF('Berechnung RLM'!$D$12=Berechnung!F82,1,0)</f>
        <v>0</v>
      </c>
    </row>
    <row r="83" spans="2:10" x14ac:dyDescent="0.25">
      <c r="B83" s="96" t="s">
        <v>72</v>
      </c>
      <c r="C83" s="96">
        <f>'Preisblatt (Mess_Abr)'!C20</f>
        <v>235.83</v>
      </c>
      <c r="D83" s="96">
        <f>'Preisblatt (Mess_Abr)'!D20</f>
        <v>3.21</v>
      </c>
      <c r="E83" s="101">
        <f>IF('Berechnung SLP'!$D$10=Berechnung!B83,1,0)</f>
        <v>0</v>
      </c>
      <c r="F83" s="96" t="s">
        <v>72</v>
      </c>
      <c r="G83" s="96">
        <f>'Preisblatt (Mess_Abr)'!G20</f>
        <v>235.83</v>
      </c>
      <c r="H83" s="96">
        <f>'Preisblatt (Mess_Abr)'!H20</f>
        <v>1932.48</v>
      </c>
      <c r="I83" s="96">
        <f>'Preisblatt (Mess_Abr)'!I20</f>
        <v>291.33</v>
      </c>
      <c r="J83" s="101">
        <f>IF('Berechnung RLM'!$D$12=Berechnung!F83,1,0)</f>
        <v>0</v>
      </c>
    </row>
    <row r="84" spans="2:10" x14ac:dyDescent="0.25">
      <c r="B84" s="96" t="s">
        <v>73</v>
      </c>
      <c r="C84" s="96">
        <f>'Preisblatt (Mess_Abr)'!C21</f>
        <v>235.83</v>
      </c>
      <c r="D84" s="96">
        <f>'Preisblatt (Mess_Abr)'!D21</f>
        <v>3.21</v>
      </c>
      <c r="E84" s="101">
        <f>IF('Berechnung SLP'!$D$10=Berechnung!B84,1,0)</f>
        <v>0</v>
      </c>
      <c r="F84" s="96" t="s">
        <v>73</v>
      </c>
      <c r="G84" s="96">
        <f>'Preisblatt (Mess_Abr)'!G21</f>
        <v>235.83</v>
      </c>
      <c r="H84" s="96">
        <f>'Preisblatt (Mess_Abr)'!H21</f>
        <v>1932.48</v>
      </c>
      <c r="I84" s="96">
        <f>'Preisblatt (Mess_Abr)'!I21</f>
        <v>291.33</v>
      </c>
      <c r="J84" s="101">
        <f>IF('Berechnung RLM'!$D$12=Berechnung!F84,1,0)</f>
        <v>0</v>
      </c>
    </row>
    <row r="85" spans="2:10" x14ac:dyDescent="0.25">
      <c r="B85" s="96" t="s">
        <v>74</v>
      </c>
      <c r="C85" s="96">
        <f>'Preisblatt (Mess_Abr)'!C22</f>
        <v>235.83</v>
      </c>
      <c r="D85" s="96">
        <f>'Preisblatt (Mess_Abr)'!D22</f>
        <v>3.21</v>
      </c>
      <c r="E85" s="101">
        <f>IF('Berechnung SLP'!$D$10=Berechnung!B85,1,0)</f>
        <v>0</v>
      </c>
      <c r="F85" s="96" t="s">
        <v>74</v>
      </c>
      <c r="G85" s="96">
        <f>'Preisblatt (Mess_Abr)'!G22</f>
        <v>235.83</v>
      </c>
      <c r="H85" s="96">
        <f>'Preisblatt (Mess_Abr)'!H22</f>
        <v>1932.48</v>
      </c>
      <c r="I85" s="96">
        <f>'Preisblatt (Mess_Abr)'!I22</f>
        <v>291.33</v>
      </c>
      <c r="J85" s="101">
        <f>IF('Berechnung RLM'!$D$12=Berechnung!F85,1,0)</f>
        <v>0</v>
      </c>
    </row>
    <row r="86" spans="2:10" x14ac:dyDescent="0.25">
      <c r="B86" s="96" t="s">
        <v>75</v>
      </c>
      <c r="C86" s="96">
        <f>'Preisblatt (Mess_Abr)'!C23</f>
        <v>235.83</v>
      </c>
      <c r="D86" s="96">
        <f>'Preisblatt (Mess_Abr)'!D23</f>
        <v>3.21</v>
      </c>
      <c r="E86" s="101">
        <f>IF('Berechnung SLP'!$D$10=Berechnung!B86,1,0)</f>
        <v>0</v>
      </c>
      <c r="F86" s="96" t="s">
        <v>75</v>
      </c>
      <c r="G86" s="96">
        <f>'Preisblatt (Mess_Abr)'!G23</f>
        <v>235.83</v>
      </c>
      <c r="H86" s="96">
        <f>'Preisblatt (Mess_Abr)'!H23</f>
        <v>1932.48</v>
      </c>
      <c r="I86" s="96">
        <f>'Preisblatt (Mess_Abr)'!I23</f>
        <v>291.33</v>
      </c>
      <c r="J86" s="101">
        <f>IF('Berechnung RLM'!$D$12=Berechnung!F86,1,0)</f>
        <v>0</v>
      </c>
    </row>
    <row r="87" spans="2:10" x14ac:dyDescent="0.25">
      <c r="B87" s="96" t="s">
        <v>76</v>
      </c>
      <c r="C87" s="96">
        <f>'Preisblatt (Mess_Abr)'!C24</f>
        <v>235.83</v>
      </c>
      <c r="D87" s="96">
        <f>'Preisblatt (Mess_Abr)'!D24</f>
        <v>3.21</v>
      </c>
      <c r="E87" s="101">
        <f>IF('Berechnung SLP'!$D$10=Berechnung!B87,1,0)</f>
        <v>0</v>
      </c>
      <c r="F87" s="96" t="s">
        <v>76</v>
      </c>
      <c r="G87" s="96">
        <f>'Preisblatt (Mess_Abr)'!G24</f>
        <v>235.83</v>
      </c>
      <c r="H87" s="96">
        <f>'Preisblatt (Mess_Abr)'!H24</f>
        <v>1932.48</v>
      </c>
      <c r="I87" s="96">
        <f>'Preisblatt (Mess_Abr)'!I24</f>
        <v>291.33</v>
      </c>
      <c r="J87" s="101">
        <f>IF('Berechnung RLM'!$D$12=Berechnung!F87,1,0)</f>
        <v>0</v>
      </c>
    </row>
    <row r="88" spans="2:10" x14ac:dyDescent="0.25">
      <c r="B88" s="96" t="s">
        <v>77</v>
      </c>
      <c r="C88" s="96">
        <f>'Preisblatt (Mess_Abr)'!C25</f>
        <v>235.83</v>
      </c>
      <c r="D88" s="96">
        <f>'Preisblatt (Mess_Abr)'!D25</f>
        <v>3.21</v>
      </c>
      <c r="E88" s="101">
        <f>IF('Berechnung SLP'!$D$10=Berechnung!B88,1,0)</f>
        <v>0</v>
      </c>
      <c r="F88" s="96" t="s">
        <v>77</v>
      </c>
      <c r="G88" s="96">
        <f>'Preisblatt (Mess_Abr)'!G25</f>
        <v>235.83</v>
      </c>
      <c r="H88" s="96">
        <f>'Preisblatt (Mess_Abr)'!H25</f>
        <v>1932.48</v>
      </c>
      <c r="I88" s="96">
        <f>'Preisblatt (Mess_Abr)'!I25</f>
        <v>291.33</v>
      </c>
      <c r="J88" s="101">
        <f>IF('Berechnung RLM'!$D$12=Berechnung!F88,1,0)</f>
        <v>0</v>
      </c>
    </row>
    <row r="89" spans="2:10" x14ac:dyDescent="0.25">
      <c r="B89" s="96" t="s">
        <v>78</v>
      </c>
      <c r="C89" s="96">
        <f>'Preisblatt (Mess_Abr)'!C26</f>
        <v>398.73</v>
      </c>
      <c r="D89" s="96">
        <f>'Preisblatt (Mess_Abr)'!D26</f>
        <v>0</v>
      </c>
      <c r="E89" s="101">
        <f>IF(B89='Berechnung SLP'!$D$12,1,0)</f>
        <v>0</v>
      </c>
      <c r="F89" s="96" t="s">
        <v>78</v>
      </c>
      <c r="G89" s="96">
        <f>'Preisblatt (Mess_Abr)'!G26</f>
        <v>398.73</v>
      </c>
      <c r="H89" s="96">
        <f>'Preisblatt (Mess_Abr)'!H26</f>
        <v>0</v>
      </c>
      <c r="I89" s="96">
        <f>'Preisblatt (Mess_Abr)'!I26</f>
        <v>0</v>
      </c>
      <c r="J89" s="101">
        <f>IF(F89='Berechnung RLM'!$D$16,1,0)</f>
        <v>0</v>
      </c>
    </row>
    <row r="90" spans="2:10" x14ac:dyDescent="0.25">
      <c r="B90" s="96" t="s">
        <v>79</v>
      </c>
      <c r="C90" s="96">
        <f>'Preisblatt (Mess_Abr)'!C27</f>
        <v>161.25</v>
      </c>
      <c r="D90" s="96">
        <f>'Preisblatt (Mess_Abr)'!D27</f>
        <v>0</v>
      </c>
      <c r="E90" s="101">
        <f>IF(B90='Berechnung SLP'!$D$12,1,0)</f>
        <v>0</v>
      </c>
      <c r="F90" s="96" t="s">
        <v>79</v>
      </c>
      <c r="G90" s="96">
        <f>'Preisblatt (Mess_Abr)'!G27</f>
        <v>161.25</v>
      </c>
      <c r="H90" s="96">
        <f>'Preisblatt (Mess_Abr)'!H27</f>
        <v>0</v>
      </c>
      <c r="I90" s="96">
        <f>'Preisblatt (Mess_Abr)'!I27</f>
        <v>0</v>
      </c>
      <c r="J90" s="101">
        <f>IF(F90='Berechnung RLM'!$D$16,1,0)</f>
        <v>0</v>
      </c>
    </row>
    <row r="91" spans="2:10" x14ac:dyDescent="0.25">
      <c r="B91" s="96" t="s">
        <v>127</v>
      </c>
      <c r="C91" s="96">
        <f>C89+C90</f>
        <v>559.98</v>
      </c>
      <c r="D91" s="96">
        <f>D89+D93</f>
        <v>0</v>
      </c>
      <c r="E91" s="101">
        <f>IF(B91='Berechnung SLP'!$D$12,1,0)</f>
        <v>0</v>
      </c>
      <c r="F91" s="96" t="s">
        <v>127</v>
      </c>
      <c r="G91" s="96">
        <f>G89+G90</f>
        <v>559.98</v>
      </c>
      <c r="H91" s="96">
        <f t="shared" ref="H91:I91" si="0">H89+H90</f>
        <v>0</v>
      </c>
      <c r="I91" s="96">
        <f t="shared" si="0"/>
        <v>0</v>
      </c>
      <c r="J91" s="101">
        <f>IF(F91='Berechnung RLM'!$D$16,1,0)</f>
        <v>0</v>
      </c>
    </row>
    <row r="93" spans="2:10" x14ac:dyDescent="0.25">
      <c r="B93" s="96" t="s">
        <v>80</v>
      </c>
    </row>
    <row r="95" spans="2:10" x14ac:dyDescent="0.25">
      <c r="B95" s="96" t="s">
        <v>81</v>
      </c>
      <c r="H95" s="96" t="s">
        <v>82</v>
      </c>
      <c r="I95" s="96">
        <f>'Preisblatt (Mess_Abr)'!I31</f>
        <v>1932.48</v>
      </c>
    </row>
    <row r="96" spans="2:10" x14ac:dyDescent="0.25">
      <c r="H96" s="96" t="s">
        <v>83</v>
      </c>
      <c r="I96" s="96">
        <f>'Preisblatt (Mess_Abr)'!I32</f>
        <v>5.28</v>
      </c>
    </row>
    <row r="97" spans="2:9" x14ac:dyDescent="0.25">
      <c r="H97" s="96" t="s">
        <v>83</v>
      </c>
      <c r="I97" s="96">
        <f>'Preisblatt (Mess_Abr)'!I33</f>
        <v>0.22</v>
      </c>
    </row>
    <row r="99" spans="2:9" x14ac:dyDescent="0.25">
      <c r="B99" s="96" t="s">
        <v>84</v>
      </c>
    </row>
    <row r="101" spans="2:9" x14ac:dyDescent="0.25">
      <c r="B101" s="96" t="s">
        <v>85</v>
      </c>
    </row>
    <row r="102" spans="2:9" x14ac:dyDescent="0.25">
      <c r="B102" s="96" t="s">
        <v>86</v>
      </c>
    </row>
    <row r="103" spans="2:9" x14ac:dyDescent="0.25">
      <c r="B103" s="96" t="s">
        <v>87</v>
      </c>
    </row>
    <row r="104" spans="2:9" x14ac:dyDescent="0.25">
      <c r="B104" s="96" t="s">
        <v>88</v>
      </c>
    </row>
    <row r="105" spans="2:9" x14ac:dyDescent="0.25">
      <c r="B105" s="96" t="s">
        <v>89</v>
      </c>
    </row>
  </sheetData>
  <sheetProtection algorithmName="SHA-512" hashValue="64rTwrG6EbX8kq8/0inwvyPpJEFOjdZDU8DZLnjfYFzxAHCz18Hgi4S1BIt7WuET+TTn89IcWeF4LO9+B090bg==" saltValue="Is53WdKXmpGsWwn+QE/WrQ==" spinCount="100000" sheet="1" objects="1" scenarios="1" selectLockedCells="1" selectUnlockedCells="1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I60"/>
  <sheetViews>
    <sheetView workbookViewId="0"/>
  </sheetViews>
  <sheetFormatPr baseColWidth="10" defaultColWidth="0" defaultRowHeight="15" zeroHeight="1" x14ac:dyDescent="0.25"/>
  <cols>
    <col min="1" max="3" width="11.42578125" style="1" customWidth="1"/>
    <col min="4" max="4" width="16.7109375" style="1" bestFit="1" customWidth="1"/>
    <col min="5" max="5" width="18.28515625" style="1" bestFit="1" customWidth="1"/>
    <col min="6" max="9" width="11.42578125" style="1" customWidth="1"/>
    <col min="10" max="16384" width="11.42578125" style="1" hidden="1"/>
  </cols>
  <sheetData>
    <row r="1" spans="2:8" x14ac:dyDescent="0.25"/>
    <row r="2" spans="2:8" ht="15.75" x14ac:dyDescent="0.25">
      <c r="B2" s="20" t="s">
        <v>0</v>
      </c>
      <c r="C2" s="21"/>
      <c r="D2" s="21"/>
      <c r="E2" s="21"/>
      <c r="F2" s="21"/>
      <c r="G2" s="21"/>
      <c r="H2" s="22" t="s">
        <v>136</v>
      </c>
    </row>
    <row r="3" spans="2:8" ht="15.75" x14ac:dyDescent="0.25">
      <c r="B3" s="23"/>
      <c r="C3" s="21"/>
      <c r="D3" s="21"/>
      <c r="E3" s="21"/>
      <c r="F3" s="24"/>
      <c r="G3" s="21"/>
      <c r="H3" s="25" t="s">
        <v>137</v>
      </c>
    </row>
    <row r="4" spans="2:8" ht="21" x14ac:dyDescent="0.35">
      <c r="B4" s="26" t="s">
        <v>1</v>
      </c>
      <c r="C4" s="21"/>
      <c r="D4" s="21"/>
      <c r="E4" s="21"/>
      <c r="F4" s="21"/>
      <c r="G4" s="21"/>
      <c r="H4" s="21"/>
    </row>
    <row r="5" spans="2:8" ht="15.75" x14ac:dyDescent="0.25">
      <c r="B5" s="27"/>
      <c r="C5" s="21"/>
      <c r="D5" s="21"/>
      <c r="E5" s="21"/>
      <c r="F5" s="21"/>
      <c r="G5" s="21"/>
      <c r="H5" s="21"/>
    </row>
    <row r="6" spans="2:8" ht="21" x14ac:dyDescent="0.35">
      <c r="B6" s="28" t="s">
        <v>135</v>
      </c>
      <c r="C6" s="29"/>
      <c r="D6" s="29"/>
      <c r="E6" s="21"/>
      <c r="F6" s="21"/>
      <c r="G6" s="21"/>
      <c r="H6" s="29"/>
    </row>
    <row r="7" spans="2:8" ht="18.75" x14ac:dyDescent="0.3">
      <c r="B7" s="30"/>
      <c r="C7" s="31"/>
      <c r="D7" s="21"/>
      <c r="E7" s="21"/>
      <c r="F7" s="21"/>
      <c r="G7" s="21"/>
      <c r="H7" s="29"/>
    </row>
    <row r="8" spans="2:8" ht="18.75" x14ac:dyDescent="0.3">
      <c r="B8" s="30" t="s">
        <v>3</v>
      </c>
    </row>
    <row r="9" spans="2:8" ht="21.75" thickBot="1" x14ac:dyDescent="0.4">
      <c r="B9" s="29"/>
      <c r="C9" s="26"/>
      <c r="D9" s="21"/>
      <c r="E9" s="21"/>
      <c r="F9" s="21"/>
      <c r="G9" s="21"/>
      <c r="H9" s="29"/>
    </row>
    <row r="10" spans="2:8" ht="51.75" x14ac:dyDescent="0.25">
      <c r="B10" s="105" t="s">
        <v>4</v>
      </c>
      <c r="C10" s="106"/>
      <c r="D10" s="107" t="s">
        <v>5</v>
      </c>
      <c r="E10" s="107"/>
      <c r="F10" s="32" t="s">
        <v>6</v>
      </c>
      <c r="G10" s="33" t="s">
        <v>7</v>
      </c>
      <c r="H10" s="34" t="s">
        <v>8</v>
      </c>
    </row>
    <row r="11" spans="2:8" x14ac:dyDescent="0.25">
      <c r="B11" s="35"/>
      <c r="C11" s="36"/>
      <c r="D11" s="37" t="s">
        <v>9</v>
      </c>
      <c r="E11" s="37" t="s">
        <v>10</v>
      </c>
      <c r="F11" s="37" t="s">
        <v>11</v>
      </c>
      <c r="G11" s="37" t="s">
        <v>12</v>
      </c>
      <c r="H11" s="38" t="s">
        <v>13</v>
      </c>
    </row>
    <row r="12" spans="2:8" x14ac:dyDescent="0.25">
      <c r="B12" s="39">
        <v>1</v>
      </c>
      <c r="C12" s="40" t="s">
        <v>14</v>
      </c>
      <c r="D12" s="41">
        <v>1</v>
      </c>
      <c r="E12" s="41">
        <v>1500000</v>
      </c>
      <c r="F12" s="42" t="s">
        <v>15</v>
      </c>
      <c r="G12" s="41" t="s">
        <v>15</v>
      </c>
      <c r="H12" s="43">
        <v>0.41070000000000001</v>
      </c>
    </row>
    <row r="13" spans="2:8" x14ac:dyDescent="0.25">
      <c r="B13" s="39">
        <v>2</v>
      </c>
      <c r="C13" s="40" t="s">
        <v>16</v>
      </c>
      <c r="D13" s="41">
        <v>1500001</v>
      </c>
      <c r="E13" s="41">
        <v>2000000</v>
      </c>
      <c r="F13" s="44">
        <v>6160.5</v>
      </c>
      <c r="G13" s="41">
        <v>1500000</v>
      </c>
      <c r="H13" s="43">
        <v>0.36430000000000001</v>
      </c>
    </row>
    <row r="14" spans="2:8" x14ac:dyDescent="0.25">
      <c r="B14" s="39">
        <v>3</v>
      </c>
      <c r="C14" s="40" t="s">
        <v>17</v>
      </c>
      <c r="D14" s="41">
        <v>2000001</v>
      </c>
      <c r="E14" s="41">
        <v>3000000</v>
      </c>
      <c r="F14" s="44">
        <v>7982</v>
      </c>
      <c r="G14" s="41">
        <v>2000000</v>
      </c>
      <c r="H14" s="43">
        <v>0.33779999999999999</v>
      </c>
    </row>
    <row r="15" spans="2:8" x14ac:dyDescent="0.25">
      <c r="B15" s="39">
        <v>4</v>
      </c>
      <c r="C15" s="40" t="s">
        <v>18</v>
      </c>
      <c r="D15" s="41">
        <v>3000001</v>
      </c>
      <c r="E15" s="41">
        <v>4000000</v>
      </c>
      <c r="F15" s="44">
        <v>11360</v>
      </c>
      <c r="G15" s="41">
        <v>3000000</v>
      </c>
      <c r="H15" s="43">
        <v>0.30830000000000002</v>
      </c>
    </row>
    <row r="16" spans="2:8" x14ac:dyDescent="0.25">
      <c r="B16" s="39">
        <v>5</v>
      </c>
      <c r="C16" s="40" t="s">
        <v>19</v>
      </c>
      <c r="D16" s="41">
        <v>4000001</v>
      </c>
      <c r="E16" s="41">
        <v>6000000</v>
      </c>
      <c r="F16" s="44">
        <v>14443</v>
      </c>
      <c r="G16" s="41">
        <v>4000000</v>
      </c>
      <c r="H16" s="43">
        <v>0.27350000000000002</v>
      </c>
    </row>
    <row r="17" spans="2:8" x14ac:dyDescent="0.25">
      <c r="B17" s="39">
        <v>6</v>
      </c>
      <c r="C17" s="40" t="s">
        <v>20</v>
      </c>
      <c r="D17" s="41">
        <v>6000001</v>
      </c>
      <c r="E17" s="41">
        <v>7000000</v>
      </c>
      <c r="F17" s="44">
        <v>19913</v>
      </c>
      <c r="G17" s="41">
        <v>6000000</v>
      </c>
      <c r="H17" s="43">
        <v>0.2457</v>
      </c>
    </row>
    <row r="18" spans="2:8" x14ac:dyDescent="0.25">
      <c r="B18" s="39">
        <v>7</v>
      </c>
      <c r="C18" s="40" t="s">
        <v>21</v>
      </c>
      <c r="D18" s="41">
        <v>7000001</v>
      </c>
      <c r="E18" s="41">
        <v>8000000</v>
      </c>
      <c r="F18" s="44">
        <v>22370</v>
      </c>
      <c r="G18" s="41">
        <v>7000000</v>
      </c>
      <c r="H18" s="43">
        <v>0.23039999999999999</v>
      </c>
    </row>
    <row r="19" spans="2:8" x14ac:dyDescent="0.25">
      <c r="B19" s="39">
        <v>8</v>
      </c>
      <c r="C19" s="40" t="s">
        <v>22</v>
      </c>
      <c r="D19" s="41">
        <v>8000001</v>
      </c>
      <c r="E19" s="41">
        <v>10000000</v>
      </c>
      <c r="F19" s="44">
        <v>24674</v>
      </c>
      <c r="G19" s="41">
        <v>8000000</v>
      </c>
      <c r="H19" s="43">
        <v>0.21129999999999999</v>
      </c>
    </row>
    <row r="20" spans="2:8" x14ac:dyDescent="0.25">
      <c r="B20" s="39">
        <v>9</v>
      </c>
      <c r="C20" s="40" t="s">
        <v>23</v>
      </c>
      <c r="D20" s="41">
        <v>10000001</v>
      </c>
      <c r="E20" s="41">
        <v>15000000</v>
      </c>
      <c r="F20" s="44">
        <v>28900</v>
      </c>
      <c r="G20" s="41">
        <v>10000000</v>
      </c>
      <c r="H20" s="43">
        <v>0.17849999999999999</v>
      </c>
    </row>
    <row r="21" spans="2:8" x14ac:dyDescent="0.25">
      <c r="B21" s="39">
        <v>10</v>
      </c>
      <c r="C21" s="40" t="s">
        <v>24</v>
      </c>
      <c r="D21" s="41">
        <v>15000001</v>
      </c>
      <c r="E21" s="41">
        <v>20000000</v>
      </c>
      <c r="F21" s="44">
        <v>37825</v>
      </c>
      <c r="G21" s="41">
        <v>15000000</v>
      </c>
      <c r="H21" s="43">
        <v>0.14699999999999999</v>
      </c>
    </row>
    <row r="22" spans="2:8" x14ac:dyDescent="0.25">
      <c r="B22" s="39">
        <v>11</v>
      </c>
      <c r="C22" s="40" t="s">
        <v>25</v>
      </c>
      <c r="D22" s="41">
        <v>20000001</v>
      </c>
      <c r="E22" s="41">
        <v>25000000</v>
      </c>
      <c r="F22" s="44">
        <v>45175</v>
      </c>
      <c r="G22" s="41">
        <v>20000000</v>
      </c>
      <c r="H22" s="43">
        <v>0.12670000000000001</v>
      </c>
    </row>
    <row r="23" spans="2:8" x14ac:dyDescent="0.25">
      <c r="B23" s="39">
        <v>12</v>
      </c>
      <c r="C23" s="40" t="s">
        <v>26</v>
      </c>
      <c r="D23" s="41">
        <v>25000001</v>
      </c>
      <c r="E23" s="41">
        <v>30000000</v>
      </c>
      <c r="F23" s="44">
        <v>51510</v>
      </c>
      <c r="G23" s="41">
        <v>25000000</v>
      </c>
      <c r="H23" s="43">
        <v>0.11260000000000001</v>
      </c>
    </row>
    <row r="24" spans="2:8" x14ac:dyDescent="0.25">
      <c r="B24" s="39">
        <v>13</v>
      </c>
      <c r="C24" s="40" t="s">
        <v>27</v>
      </c>
      <c r="D24" s="41">
        <v>30000001</v>
      </c>
      <c r="E24" s="41">
        <v>35000000</v>
      </c>
      <c r="F24" s="44">
        <v>57140</v>
      </c>
      <c r="G24" s="41">
        <v>30000000</v>
      </c>
      <c r="H24" s="43">
        <v>0.1023</v>
      </c>
    </row>
    <row r="25" spans="2:8" x14ac:dyDescent="0.25">
      <c r="B25" s="39">
        <v>14</v>
      </c>
      <c r="C25" s="40" t="s">
        <v>28</v>
      </c>
      <c r="D25" s="41">
        <v>35000001</v>
      </c>
      <c r="E25" s="41">
        <v>100000000</v>
      </c>
      <c r="F25" s="44">
        <v>62255</v>
      </c>
      <c r="G25" s="41">
        <v>35000000</v>
      </c>
      <c r="H25" s="43">
        <v>7.4399999999999994E-2</v>
      </c>
    </row>
    <row r="26" spans="2:8" ht="15.75" thickBot="1" x14ac:dyDescent="0.3">
      <c r="B26" s="45">
        <v>15</v>
      </c>
      <c r="C26" s="46" t="s">
        <v>29</v>
      </c>
      <c r="D26" s="47">
        <v>100000001</v>
      </c>
      <c r="E26" s="47">
        <v>1000000000</v>
      </c>
      <c r="F26" s="48">
        <v>110615</v>
      </c>
      <c r="G26" s="47">
        <v>100000000</v>
      </c>
      <c r="H26" s="49">
        <v>5.11E-2</v>
      </c>
    </row>
    <row r="27" spans="2:8" ht="15.75" thickBot="1" x14ac:dyDescent="0.3"/>
    <row r="28" spans="2:8" ht="51.75" x14ac:dyDescent="0.25">
      <c r="B28" s="105" t="s">
        <v>4</v>
      </c>
      <c r="C28" s="106"/>
      <c r="D28" s="108" t="s">
        <v>30</v>
      </c>
      <c r="E28" s="108"/>
      <c r="F28" s="32" t="s">
        <v>6</v>
      </c>
      <c r="G28" s="33" t="s">
        <v>31</v>
      </c>
      <c r="H28" s="34" t="s">
        <v>8</v>
      </c>
    </row>
    <row r="29" spans="2:8" x14ac:dyDescent="0.25">
      <c r="B29" s="35"/>
      <c r="C29" s="36"/>
      <c r="D29" s="37" t="s">
        <v>32</v>
      </c>
      <c r="E29" s="37" t="s">
        <v>33</v>
      </c>
      <c r="F29" s="37" t="s">
        <v>11</v>
      </c>
      <c r="G29" s="37" t="s">
        <v>34</v>
      </c>
      <c r="H29" s="38" t="s">
        <v>35</v>
      </c>
    </row>
    <row r="30" spans="2:8" x14ac:dyDescent="0.25">
      <c r="B30" s="39">
        <v>1</v>
      </c>
      <c r="C30" s="40" t="s">
        <v>14</v>
      </c>
      <c r="D30" s="41">
        <v>1</v>
      </c>
      <c r="E30" s="41">
        <v>500</v>
      </c>
      <c r="F30" s="42" t="s">
        <v>15</v>
      </c>
      <c r="G30" s="50" t="s">
        <v>15</v>
      </c>
      <c r="H30" s="51">
        <v>18.38</v>
      </c>
    </row>
    <row r="31" spans="2:8" x14ac:dyDescent="0.25">
      <c r="B31" s="39">
        <v>2</v>
      </c>
      <c r="C31" s="40" t="s">
        <v>16</v>
      </c>
      <c r="D31" s="41">
        <v>501</v>
      </c>
      <c r="E31" s="41">
        <v>1000</v>
      </c>
      <c r="F31" s="44">
        <v>9190</v>
      </c>
      <c r="G31" s="41">
        <v>500</v>
      </c>
      <c r="H31" s="51">
        <v>16.420000000000002</v>
      </c>
    </row>
    <row r="32" spans="2:8" x14ac:dyDescent="0.25">
      <c r="B32" s="39">
        <v>3</v>
      </c>
      <c r="C32" s="40" t="s">
        <v>17</v>
      </c>
      <c r="D32" s="41">
        <v>1001</v>
      </c>
      <c r="E32" s="41">
        <v>2000</v>
      </c>
      <c r="F32" s="44">
        <v>17400</v>
      </c>
      <c r="G32" s="41">
        <v>1000</v>
      </c>
      <c r="H32" s="51">
        <v>14.12</v>
      </c>
    </row>
    <row r="33" spans="2:8" x14ac:dyDescent="0.25">
      <c r="B33" s="39">
        <v>4</v>
      </c>
      <c r="C33" s="40" t="s">
        <v>18</v>
      </c>
      <c r="D33" s="41">
        <v>2001</v>
      </c>
      <c r="E33" s="41">
        <v>3000</v>
      </c>
      <c r="F33" s="44">
        <v>31520</v>
      </c>
      <c r="G33" s="41">
        <v>2000</v>
      </c>
      <c r="H33" s="51">
        <v>11.82</v>
      </c>
    </row>
    <row r="34" spans="2:8" x14ac:dyDescent="0.25">
      <c r="B34" s="39">
        <v>5</v>
      </c>
      <c r="C34" s="40" t="s">
        <v>19</v>
      </c>
      <c r="D34" s="41">
        <v>3001</v>
      </c>
      <c r="E34" s="41">
        <v>4000</v>
      </c>
      <c r="F34" s="44">
        <v>43340</v>
      </c>
      <c r="G34" s="41">
        <v>3000</v>
      </c>
      <c r="H34" s="51">
        <v>10.15</v>
      </c>
    </row>
    <row r="35" spans="2:8" x14ac:dyDescent="0.25">
      <c r="B35" s="39">
        <v>6</v>
      </c>
      <c r="C35" s="40" t="s">
        <v>20</v>
      </c>
      <c r="D35" s="41">
        <v>4001</v>
      </c>
      <c r="E35" s="41">
        <v>5000</v>
      </c>
      <c r="F35" s="44">
        <v>53490</v>
      </c>
      <c r="G35" s="41">
        <v>4000</v>
      </c>
      <c r="H35" s="51">
        <v>8.9</v>
      </c>
    </row>
    <row r="36" spans="2:8" x14ac:dyDescent="0.25">
      <c r="B36" s="39">
        <v>7</v>
      </c>
      <c r="C36" s="40" t="s">
        <v>21</v>
      </c>
      <c r="D36" s="41">
        <v>5001</v>
      </c>
      <c r="E36" s="41">
        <v>6000</v>
      </c>
      <c r="F36" s="44">
        <v>62390</v>
      </c>
      <c r="G36" s="41">
        <v>5000</v>
      </c>
      <c r="H36" s="51">
        <v>7.93</v>
      </c>
    </row>
    <row r="37" spans="2:8" x14ac:dyDescent="0.25">
      <c r="B37" s="39">
        <v>8</v>
      </c>
      <c r="C37" s="40" t="s">
        <v>22</v>
      </c>
      <c r="D37" s="41">
        <v>6001</v>
      </c>
      <c r="E37" s="41">
        <v>7000</v>
      </c>
      <c r="F37" s="44">
        <v>70320</v>
      </c>
      <c r="G37" s="41">
        <v>6000</v>
      </c>
      <c r="H37" s="51">
        <v>7.17</v>
      </c>
    </row>
    <row r="38" spans="2:8" x14ac:dyDescent="0.25">
      <c r="B38" s="39">
        <v>9</v>
      </c>
      <c r="C38" s="40" t="s">
        <v>23</v>
      </c>
      <c r="D38" s="41">
        <v>7001</v>
      </c>
      <c r="E38" s="41">
        <v>8000</v>
      </c>
      <c r="F38" s="44">
        <v>77490</v>
      </c>
      <c r="G38" s="41">
        <v>7000</v>
      </c>
      <c r="H38" s="51">
        <v>6.57</v>
      </c>
    </row>
    <row r="39" spans="2:8" x14ac:dyDescent="0.25">
      <c r="B39" s="39">
        <v>10</v>
      </c>
      <c r="C39" s="40" t="s">
        <v>24</v>
      </c>
      <c r="D39" s="41">
        <v>8001</v>
      </c>
      <c r="E39" s="41">
        <v>9000</v>
      </c>
      <c r="F39" s="44">
        <v>84060</v>
      </c>
      <c r="G39" s="41">
        <v>8000</v>
      </c>
      <c r="H39" s="51">
        <v>6.08</v>
      </c>
    </row>
    <row r="40" spans="2:8" x14ac:dyDescent="0.25">
      <c r="B40" s="39">
        <v>11</v>
      </c>
      <c r="C40" s="40" t="s">
        <v>25</v>
      </c>
      <c r="D40" s="41">
        <v>9001</v>
      </c>
      <c r="E40" s="41">
        <v>10000</v>
      </c>
      <c r="F40" s="44">
        <v>90140</v>
      </c>
      <c r="G40" s="41">
        <v>9000</v>
      </c>
      <c r="H40" s="51">
        <v>5.67</v>
      </c>
    </row>
    <row r="41" spans="2:8" x14ac:dyDescent="0.25">
      <c r="B41" s="39">
        <v>12</v>
      </c>
      <c r="C41" s="40" t="s">
        <v>26</v>
      </c>
      <c r="D41" s="41">
        <v>10001</v>
      </c>
      <c r="E41" s="41">
        <v>11000</v>
      </c>
      <c r="F41" s="44">
        <v>95810</v>
      </c>
      <c r="G41" s="41">
        <v>10000</v>
      </c>
      <c r="H41" s="51">
        <v>5.33</v>
      </c>
    </row>
    <row r="42" spans="2:8" x14ac:dyDescent="0.25">
      <c r="B42" s="39">
        <v>13</v>
      </c>
      <c r="C42" s="40" t="s">
        <v>27</v>
      </c>
      <c r="D42" s="41">
        <v>11001</v>
      </c>
      <c r="E42" s="41">
        <v>12000</v>
      </c>
      <c r="F42" s="44">
        <v>101140</v>
      </c>
      <c r="G42" s="41">
        <v>11000</v>
      </c>
      <c r="H42" s="51">
        <v>5.05</v>
      </c>
    </row>
    <row r="43" spans="2:8" x14ac:dyDescent="0.25">
      <c r="B43" s="39">
        <v>14</v>
      </c>
      <c r="C43" s="40" t="s">
        <v>28</v>
      </c>
      <c r="D43" s="41">
        <v>12001</v>
      </c>
      <c r="E43" s="41">
        <v>13000</v>
      </c>
      <c r="F43" s="44">
        <v>106190</v>
      </c>
      <c r="G43" s="41">
        <v>12000</v>
      </c>
      <c r="H43" s="51">
        <v>4.8099999999999996</v>
      </c>
    </row>
    <row r="44" spans="2:8" ht="15.75" thickBot="1" x14ac:dyDescent="0.3">
      <c r="B44" s="45">
        <v>15</v>
      </c>
      <c r="C44" s="46" t="s">
        <v>29</v>
      </c>
      <c r="D44" s="47">
        <v>13001</v>
      </c>
      <c r="E44" s="47">
        <v>20000</v>
      </c>
      <c r="F44" s="48">
        <v>111000</v>
      </c>
      <c r="G44" s="47">
        <v>13000</v>
      </c>
      <c r="H44" s="52">
        <v>4.16</v>
      </c>
    </row>
    <row r="45" spans="2:8" x14ac:dyDescent="0.25"/>
    <row r="46" spans="2:8" ht="18.75" x14ac:dyDescent="0.3">
      <c r="B46" s="30" t="s">
        <v>134</v>
      </c>
      <c r="C46" s="30"/>
      <c r="D46" s="30"/>
      <c r="E46" s="30"/>
      <c r="F46" s="30"/>
      <c r="G46" s="30"/>
      <c r="H46" s="30"/>
    </row>
    <row r="47" spans="2:8" ht="15.75" thickBot="1" x14ac:dyDescent="0.3"/>
    <row r="48" spans="2:8" ht="15.75" thickBot="1" x14ac:dyDescent="0.3">
      <c r="B48" s="109" t="s">
        <v>37</v>
      </c>
      <c r="C48" s="110"/>
      <c r="D48" s="113" t="s">
        <v>38</v>
      </c>
      <c r="E48" s="113"/>
      <c r="F48" s="53" t="s">
        <v>39</v>
      </c>
      <c r="G48" s="53" t="s">
        <v>39</v>
      </c>
      <c r="H48" s="53" t="s">
        <v>40</v>
      </c>
    </row>
    <row r="49" spans="2:8" ht="15.75" thickBot="1" x14ac:dyDescent="0.3">
      <c r="B49" s="111"/>
      <c r="C49" s="112"/>
      <c r="D49" s="54" t="s">
        <v>9</v>
      </c>
      <c r="E49" s="54" t="s">
        <v>10</v>
      </c>
      <c r="F49" s="54" t="s">
        <v>41</v>
      </c>
      <c r="G49" s="54" t="s">
        <v>42</v>
      </c>
      <c r="H49" s="54" t="s">
        <v>43</v>
      </c>
    </row>
    <row r="50" spans="2:8" x14ac:dyDescent="0.25">
      <c r="B50" s="115" t="s">
        <v>44</v>
      </c>
      <c r="C50" s="116"/>
      <c r="D50" s="55">
        <v>1</v>
      </c>
      <c r="E50" s="55">
        <v>1000</v>
      </c>
      <c r="F50" s="56">
        <v>24.12</v>
      </c>
      <c r="G50" s="56">
        <v>2.0100000000000002</v>
      </c>
      <c r="H50" s="57">
        <v>2.3719999999999999</v>
      </c>
    </row>
    <row r="51" spans="2:8" x14ac:dyDescent="0.25">
      <c r="B51" s="117" t="s">
        <v>45</v>
      </c>
      <c r="C51" s="118"/>
      <c r="D51" s="58">
        <v>1001</v>
      </c>
      <c r="E51" s="58">
        <v>4000</v>
      </c>
      <c r="F51" s="59">
        <v>30.6</v>
      </c>
      <c r="G51" s="59">
        <v>2.5500000000000003</v>
      </c>
      <c r="H51" s="60">
        <v>1.724</v>
      </c>
    </row>
    <row r="52" spans="2:8" x14ac:dyDescent="0.25">
      <c r="B52" s="117" t="s">
        <v>46</v>
      </c>
      <c r="C52" s="118"/>
      <c r="D52" s="58">
        <v>4001</v>
      </c>
      <c r="E52" s="58">
        <v>50000</v>
      </c>
      <c r="F52" s="59">
        <v>36.6</v>
      </c>
      <c r="G52" s="59">
        <v>3.0500000000000003</v>
      </c>
      <c r="H52" s="60">
        <v>1.5740000000000001</v>
      </c>
    </row>
    <row r="53" spans="2:8" x14ac:dyDescent="0.25">
      <c r="B53" s="117" t="s">
        <v>47</v>
      </c>
      <c r="C53" s="118"/>
      <c r="D53" s="58">
        <v>50001</v>
      </c>
      <c r="E53" s="58">
        <v>300000</v>
      </c>
      <c r="F53" s="59">
        <v>42.24</v>
      </c>
      <c r="G53" s="59">
        <v>3.52</v>
      </c>
      <c r="H53" s="60">
        <v>1.5629999999999999</v>
      </c>
    </row>
    <row r="54" spans="2:8" ht="15.75" thickBot="1" x14ac:dyDescent="0.3">
      <c r="B54" s="119" t="s">
        <v>47</v>
      </c>
      <c r="C54" s="120"/>
      <c r="D54" s="61">
        <v>300001</v>
      </c>
      <c r="E54" s="61">
        <v>1500000</v>
      </c>
      <c r="F54" s="62">
        <v>54</v>
      </c>
      <c r="G54" s="62">
        <v>4.5</v>
      </c>
      <c r="H54" s="63">
        <v>1.5589999999999999</v>
      </c>
    </row>
    <row r="55" spans="2:8" x14ac:dyDescent="0.25"/>
    <row r="56" spans="2:8" ht="18.75" x14ac:dyDescent="0.3">
      <c r="B56" s="64" t="s">
        <v>48</v>
      </c>
      <c r="C56" s="30"/>
      <c r="D56" s="30"/>
      <c r="E56" s="30"/>
      <c r="F56" s="30"/>
      <c r="G56" s="30"/>
      <c r="H56" s="30"/>
    </row>
    <row r="57" spans="2:8" x14ac:dyDescent="0.25">
      <c r="B57" s="65"/>
      <c r="C57" s="29"/>
    </row>
    <row r="58" spans="2:8" x14ac:dyDescent="0.25">
      <c r="B58" s="114" t="s">
        <v>49</v>
      </c>
      <c r="C58" s="114"/>
      <c r="D58" s="114"/>
      <c r="E58" s="114"/>
      <c r="F58" s="114"/>
      <c r="G58" s="114"/>
      <c r="H58" s="114"/>
    </row>
    <row r="59" spans="2:8" x14ac:dyDescent="0.25">
      <c r="B59" s="114" t="s">
        <v>50</v>
      </c>
      <c r="C59" s="114"/>
      <c r="D59" s="114"/>
      <c r="E59" s="114"/>
      <c r="F59" s="114"/>
      <c r="G59" s="114"/>
      <c r="H59" s="114"/>
    </row>
    <row r="60" spans="2:8" x14ac:dyDescent="0.25"/>
  </sheetData>
  <sheetProtection algorithmName="SHA-512" hashValue="Q+4ol7RIPHWKpo7kKE0SE78ea7zU91TOZEcHmw5ox31UXO0g6fajce0ISgWmxyH09tcyAqTndZQbL9T0T+JsNA==" saltValue="+seVBaMBKblXUfzaO+nDyA==" spinCount="100000" sheet="1" objects="1" scenarios="1" selectLockedCells="1"/>
  <mergeCells count="13">
    <mergeCell ref="B59:H59"/>
    <mergeCell ref="B50:C50"/>
    <mergeCell ref="B51:C51"/>
    <mergeCell ref="B52:C52"/>
    <mergeCell ref="B53:C53"/>
    <mergeCell ref="B54:C54"/>
    <mergeCell ref="B58:H58"/>
    <mergeCell ref="B10:C10"/>
    <mergeCell ref="D10:E10"/>
    <mergeCell ref="B28:C28"/>
    <mergeCell ref="D28:E28"/>
    <mergeCell ref="B48:C49"/>
    <mergeCell ref="D48:E48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J42"/>
  <sheetViews>
    <sheetView workbookViewId="0"/>
  </sheetViews>
  <sheetFormatPr baseColWidth="10" defaultColWidth="0" defaultRowHeight="15" zeroHeight="1" x14ac:dyDescent="0.25"/>
  <cols>
    <col min="1" max="1" width="11.42578125" style="1" customWidth="1"/>
    <col min="2" max="2" width="17.140625" style="1" customWidth="1"/>
    <col min="3" max="4" width="14.28515625" style="1" customWidth="1"/>
    <col min="5" max="5" width="11.42578125" style="1" customWidth="1"/>
    <col min="6" max="6" width="17.140625" style="1" customWidth="1"/>
    <col min="7" max="9" width="14.28515625" style="1" customWidth="1"/>
    <col min="10" max="10" width="11.42578125" style="1" customWidth="1"/>
    <col min="11" max="16384" width="11.42578125" style="1" hidden="1"/>
  </cols>
  <sheetData>
    <row r="1" spans="2:9" x14ac:dyDescent="0.25"/>
    <row r="2" spans="2:9" ht="15.75" x14ac:dyDescent="0.25">
      <c r="B2" s="20" t="s">
        <v>0</v>
      </c>
      <c r="C2" s="21"/>
      <c r="D2" s="21"/>
      <c r="E2" s="21"/>
      <c r="F2" s="21"/>
      <c r="G2" s="21"/>
      <c r="H2" s="21"/>
      <c r="I2" s="22" t="s">
        <v>136</v>
      </c>
    </row>
    <row r="3" spans="2:9" ht="15.75" x14ac:dyDescent="0.25">
      <c r="B3" s="23"/>
      <c r="C3" s="21"/>
      <c r="D3" s="21"/>
      <c r="E3" s="24"/>
      <c r="F3" s="21"/>
      <c r="G3" s="21"/>
      <c r="H3" s="66"/>
      <c r="I3" s="25" t="s">
        <v>137</v>
      </c>
    </row>
    <row r="4" spans="2:9" ht="18.75" x14ac:dyDescent="0.3">
      <c r="B4" s="30" t="s">
        <v>51</v>
      </c>
      <c r="C4" s="67"/>
      <c r="D4" s="67"/>
      <c r="E4" s="67"/>
      <c r="F4" s="67"/>
      <c r="G4" s="67"/>
      <c r="H4" s="21"/>
      <c r="I4" s="21"/>
    </row>
    <row r="5" spans="2:9" ht="15.75" thickBot="1" x14ac:dyDescent="0.3">
      <c r="B5" s="21"/>
      <c r="C5" s="21"/>
      <c r="D5" s="21"/>
      <c r="E5" s="21"/>
      <c r="F5" s="21"/>
      <c r="G5" s="21"/>
      <c r="H5" s="21"/>
      <c r="I5" s="21"/>
    </row>
    <row r="6" spans="2:9" ht="19.5" thickBot="1" x14ac:dyDescent="0.35">
      <c r="B6" s="30"/>
      <c r="C6" s="122" t="s">
        <v>52</v>
      </c>
      <c r="D6" s="123"/>
      <c r="E6" s="31"/>
      <c r="F6" s="21"/>
      <c r="G6" s="122" t="s">
        <v>53</v>
      </c>
      <c r="H6" s="124"/>
      <c r="I6" s="123"/>
    </row>
    <row r="7" spans="2:9" ht="60.75" thickBot="1" x14ac:dyDescent="0.3">
      <c r="B7" s="68" t="s">
        <v>54</v>
      </c>
      <c r="C7" s="69" t="s">
        <v>55</v>
      </c>
      <c r="D7" s="69" t="s">
        <v>56</v>
      </c>
      <c r="F7" s="68" t="s">
        <v>54</v>
      </c>
      <c r="G7" s="69" t="s">
        <v>57</v>
      </c>
      <c r="H7" s="70" t="s">
        <v>58</v>
      </c>
      <c r="I7" s="70" t="s">
        <v>59</v>
      </c>
    </row>
    <row r="8" spans="2:9" x14ac:dyDescent="0.25">
      <c r="B8" s="71" t="s">
        <v>60</v>
      </c>
      <c r="C8" s="72">
        <v>13.84</v>
      </c>
      <c r="D8" s="72">
        <v>3.21</v>
      </c>
      <c r="F8" s="71" t="s">
        <v>60</v>
      </c>
      <c r="G8" s="72">
        <v>13.84</v>
      </c>
      <c r="H8" s="73">
        <v>1932.48</v>
      </c>
      <c r="I8" s="73">
        <v>291.33</v>
      </c>
    </row>
    <row r="9" spans="2:9" x14ac:dyDescent="0.25">
      <c r="B9" s="74" t="s">
        <v>61</v>
      </c>
      <c r="C9" s="75">
        <v>13.84</v>
      </c>
      <c r="D9" s="76">
        <v>3.21</v>
      </c>
      <c r="F9" s="74" t="s">
        <v>61</v>
      </c>
      <c r="G9" s="75">
        <v>13.84</v>
      </c>
      <c r="H9" s="77">
        <v>1932.48</v>
      </c>
      <c r="I9" s="77">
        <v>291.33</v>
      </c>
    </row>
    <row r="10" spans="2:9" x14ac:dyDescent="0.25">
      <c r="B10" s="74" t="s">
        <v>62</v>
      </c>
      <c r="C10" s="75">
        <v>13.84</v>
      </c>
      <c r="D10" s="76">
        <v>3.21</v>
      </c>
      <c r="F10" s="74" t="s">
        <v>62</v>
      </c>
      <c r="G10" s="75">
        <v>13.84</v>
      </c>
      <c r="H10" s="77">
        <v>1932.48</v>
      </c>
      <c r="I10" s="77">
        <v>291.33</v>
      </c>
    </row>
    <row r="11" spans="2:9" x14ac:dyDescent="0.25">
      <c r="B11" s="74" t="s">
        <v>63</v>
      </c>
      <c r="C11" s="75">
        <v>15.31</v>
      </c>
      <c r="D11" s="76">
        <v>3.21</v>
      </c>
      <c r="F11" s="74" t="s">
        <v>63</v>
      </c>
      <c r="G11" s="75">
        <v>15.31</v>
      </c>
      <c r="H11" s="77">
        <v>1932.48</v>
      </c>
      <c r="I11" s="77">
        <v>291.33</v>
      </c>
    </row>
    <row r="12" spans="2:9" x14ac:dyDescent="0.25">
      <c r="B12" s="74" t="s">
        <v>64</v>
      </c>
      <c r="C12" s="75">
        <v>15.31</v>
      </c>
      <c r="D12" s="76">
        <v>3.21</v>
      </c>
      <c r="F12" s="74" t="s">
        <v>64</v>
      </c>
      <c r="G12" s="75">
        <v>15.31</v>
      </c>
      <c r="H12" s="77">
        <v>1932.48</v>
      </c>
      <c r="I12" s="77">
        <v>291.33</v>
      </c>
    </row>
    <row r="13" spans="2:9" x14ac:dyDescent="0.25">
      <c r="B13" s="74" t="s">
        <v>65</v>
      </c>
      <c r="C13" s="75">
        <v>15.31</v>
      </c>
      <c r="D13" s="76">
        <v>3.21</v>
      </c>
      <c r="F13" s="74" t="s">
        <v>65</v>
      </c>
      <c r="G13" s="75">
        <v>15.31</v>
      </c>
      <c r="H13" s="77">
        <v>1932.48</v>
      </c>
      <c r="I13" s="77">
        <v>291.33</v>
      </c>
    </row>
    <row r="14" spans="2:9" x14ac:dyDescent="0.25">
      <c r="B14" s="74" t="s">
        <v>66</v>
      </c>
      <c r="C14" s="75">
        <v>180.27</v>
      </c>
      <c r="D14" s="76">
        <v>3.21</v>
      </c>
      <c r="F14" s="74" t="s">
        <v>66</v>
      </c>
      <c r="G14" s="75">
        <v>180.27</v>
      </c>
      <c r="H14" s="77">
        <v>1932.48</v>
      </c>
      <c r="I14" s="77">
        <v>291.33</v>
      </c>
    </row>
    <row r="15" spans="2:9" x14ac:dyDescent="0.25">
      <c r="B15" s="74" t="s">
        <v>67</v>
      </c>
      <c r="C15" s="75">
        <v>180.27</v>
      </c>
      <c r="D15" s="76">
        <v>3.21</v>
      </c>
      <c r="F15" s="74" t="s">
        <v>67</v>
      </c>
      <c r="G15" s="75">
        <v>180.27</v>
      </c>
      <c r="H15" s="77">
        <v>1932.48</v>
      </c>
      <c r="I15" s="77">
        <v>291.33</v>
      </c>
    </row>
    <row r="16" spans="2:9" x14ac:dyDescent="0.25">
      <c r="B16" s="74" t="s">
        <v>68</v>
      </c>
      <c r="C16" s="75">
        <v>180.27</v>
      </c>
      <c r="D16" s="76">
        <v>3.21</v>
      </c>
      <c r="F16" s="74" t="s">
        <v>68</v>
      </c>
      <c r="G16" s="75">
        <v>180.27</v>
      </c>
      <c r="H16" s="77">
        <v>1932.48</v>
      </c>
      <c r="I16" s="77">
        <v>291.33</v>
      </c>
    </row>
    <row r="17" spans="2:9" x14ac:dyDescent="0.25">
      <c r="B17" s="74" t="s">
        <v>69</v>
      </c>
      <c r="C17" s="75">
        <v>235.83</v>
      </c>
      <c r="D17" s="76">
        <v>3.21</v>
      </c>
      <c r="F17" s="74" t="s">
        <v>69</v>
      </c>
      <c r="G17" s="75">
        <v>235.83</v>
      </c>
      <c r="H17" s="77">
        <v>1932.48</v>
      </c>
      <c r="I17" s="77">
        <v>291.33</v>
      </c>
    </row>
    <row r="18" spans="2:9" x14ac:dyDescent="0.25">
      <c r="B18" s="74" t="s">
        <v>70</v>
      </c>
      <c r="C18" s="75">
        <v>235.83</v>
      </c>
      <c r="D18" s="76">
        <v>3.21</v>
      </c>
      <c r="F18" s="74" t="s">
        <v>70</v>
      </c>
      <c r="G18" s="75">
        <v>235.83</v>
      </c>
      <c r="H18" s="77">
        <v>1932.48</v>
      </c>
      <c r="I18" s="77">
        <v>291.33</v>
      </c>
    </row>
    <row r="19" spans="2:9" x14ac:dyDescent="0.25">
      <c r="B19" s="74" t="s">
        <v>71</v>
      </c>
      <c r="C19" s="75">
        <v>235.83</v>
      </c>
      <c r="D19" s="76">
        <v>3.21</v>
      </c>
      <c r="F19" s="74" t="s">
        <v>71</v>
      </c>
      <c r="G19" s="75">
        <v>235.83</v>
      </c>
      <c r="H19" s="77">
        <v>1932.48</v>
      </c>
      <c r="I19" s="77">
        <v>291.33</v>
      </c>
    </row>
    <row r="20" spans="2:9" x14ac:dyDescent="0.25">
      <c r="B20" s="74" t="s">
        <v>72</v>
      </c>
      <c r="C20" s="75">
        <v>235.83</v>
      </c>
      <c r="D20" s="76">
        <v>3.21</v>
      </c>
      <c r="F20" s="74" t="s">
        <v>72</v>
      </c>
      <c r="G20" s="75">
        <v>235.83</v>
      </c>
      <c r="H20" s="77">
        <v>1932.48</v>
      </c>
      <c r="I20" s="77">
        <v>291.33</v>
      </c>
    </row>
    <row r="21" spans="2:9" x14ac:dyDescent="0.25">
      <c r="B21" s="74" t="s">
        <v>73</v>
      </c>
      <c r="C21" s="75">
        <v>235.83</v>
      </c>
      <c r="D21" s="76">
        <v>3.21</v>
      </c>
      <c r="F21" s="74" t="s">
        <v>73</v>
      </c>
      <c r="G21" s="75">
        <v>235.83</v>
      </c>
      <c r="H21" s="77">
        <v>1932.48</v>
      </c>
      <c r="I21" s="77">
        <v>291.33</v>
      </c>
    </row>
    <row r="22" spans="2:9" x14ac:dyDescent="0.25">
      <c r="B22" s="74" t="s">
        <v>74</v>
      </c>
      <c r="C22" s="75">
        <v>235.83</v>
      </c>
      <c r="D22" s="76">
        <v>3.21</v>
      </c>
      <c r="F22" s="74" t="s">
        <v>74</v>
      </c>
      <c r="G22" s="75">
        <v>235.83</v>
      </c>
      <c r="H22" s="77">
        <v>1932.48</v>
      </c>
      <c r="I22" s="77">
        <v>291.33</v>
      </c>
    </row>
    <row r="23" spans="2:9" x14ac:dyDescent="0.25">
      <c r="B23" s="74" t="s">
        <v>75</v>
      </c>
      <c r="C23" s="75">
        <v>235.83</v>
      </c>
      <c r="D23" s="76">
        <v>3.21</v>
      </c>
      <c r="F23" s="74" t="s">
        <v>75</v>
      </c>
      <c r="G23" s="75">
        <v>235.83</v>
      </c>
      <c r="H23" s="77">
        <v>1932.48</v>
      </c>
      <c r="I23" s="77">
        <v>291.33</v>
      </c>
    </row>
    <row r="24" spans="2:9" x14ac:dyDescent="0.25">
      <c r="B24" s="74" t="s">
        <v>76</v>
      </c>
      <c r="C24" s="75">
        <v>235.83</v>
      </c>
      <c r="D24" s="76">
        <v>3.21</v>
      </c>
      <c r="F24" s="74" t="s">
        <v>76</v>
      </c>
      <c r="G24" s="75">
        <v>235.83</v>
      </c>
      <c r="H24" s="77">
        <v>1932.48</v>
      </c>
      <c r="I24" s="77">
        <v>291.33</v>
      </c>
    </row>
    <row r="25" spans="2:9" x14ac:dyDescent="0.25">
      <c r="B25" s="74" t="s">
        <v>77</v>
      </c>
      <c r="C25" s="75">
        <v>235.83</v>
      </c>
      <c r="D25" s="76">
        <v>3.21</v>
      </c>
      <c r="F25" s="74" t="s">
        <v>77</v>
      </c>
      <c r="G25" s="75">
        <v>235.83</v>
      </c>
      <c r="H25" s="77">
        <v>1932.48</v>
      </c>
      <c r="I25" s="77">
        <v>291.33</v>
      </c>
    </row>
    <row r="26" spans="2:9" x14ac:dyDescent="0.25">
      <c r="B26" s="74" t="s">
        <v>78</v>
      </c>
      <c r="C26" s="75">
        <v>398.73</v>
      </c>
      <c r="D26" s="78"/>
      <c r="F26" s="74" t="s">
        <v>78</v>
      </c>
      <c r="G26" s="76">
        <v>398.73</v>
      </c>
      <c r="H26" s="79"/>
      <c r="I26" s="79"/>
    </row>
    <row r="27" spans="2:9" ht="15.75" thickBot="1" x14ac:dyDescent="0.3">
      <c r="B27" s="80" t="s">
        <v>79</v>
      </c>
      <c r="C27" s="81">
        <v>161.25</v>
      </c>
      <c r="D27" s="82"/>
      <c r="F27" s="80" t="s">
        <v>79</v>
      </c>
      <c r="G27" s="83">
        <v>161.25</v>
      </c>
      <c r="H27" s="84"/>
      <c r="I27" s="84"/>
    </row>
    <row r="28" spans="2:9" ht="18.75" x14ac:dyDescent="0.3">
      <c r="G28" s="30"/>
      <c r="H28" s="30"/>
      <c r="I28" s="30"/>
    </row>
    <row r="29" spans="2:9" ht="18.75" x14ac:dyDescent="0.3">
      <c r="B29" s="30" t="s">
        <v>80</v>
      </c>
      <c r="C29" s="85"/>
      <c r="D29" s="85"/>
      <c r="E29" s="85"/>
      <c r="F29" s="85"/>
      <c r="G29" s="30"/>
      <c r="H29" s="30"/>
      <c r="I29" s="30"/>
    </row>
    <row r="30" spans="2:9" ht="19.5" thickBot="1" x14ac:dyDescent="0.35">
      <c r="B30" s="30"/>
      <c r="C30" s="85"/>
      <c r="D30" s="85"/>
      <c r="E30" s="85"/>
      <c r="F30" s="30"/>
      <c r="G30" s="30"/>
      <c r="H30" s="30"/>
      <c r="I30" s="30"/>
    </row>
    <row r="31" spans="2:9" ht="19.5" thickBot="1" x14ac:dyDescent="0.35">
      <c r="B31" s="86" t="s">
        <v>81</v>
      </c>
      <c r="C31" s="87"/>
      <c r="D31" s="88"/>
      <c r="E31" s="89"/>
      <c r="F31" s="30"/>
      <c r="G31" s="30"/>
      <c r="H31" s="90" t="s">
        <v>82</v>
      </c>
      <c r="I31" s="91">
        <v>1932.48</v>
      </c>
    </row>
    <row r="32" spans="2:9" ht="19.5" thickBot="1" x14ac:dyDescent="0.35">
      <c r="B32" s="86"/>
      <c r="C32" s="87"/>
      <c r="D32" s="88"/>
      <c r="E32" s="89"/>
      <c r="F32" s="30"/>
      <c r="G32" s="30"/>
      <c r="H32" s="90" t="s">
        <v>83</v>
      </c>
      <c r="I32" s="92">
        <v>5.28</v>
      </c>
    </row>
    <row r="33" spans="2:9" ht="15.75" thickBot="1" x14ac:dyDescent="0.3">
      <c r="B33" s="29"/>
      <c r="C33" s="29"/>
      <c r="D33" s="29"/>
      <c r="E33" s="89"/>
      <c r="F33" s="29"/>
      <c r="G33" s="93"/>
      <c r="H33" s="90" t="s">
        <v>83</v>
      </c>
      <c r="I33" s="94">
        <v>0.22</v>
      </c>
    </row>
    <row r="34" spans="2:9" x14ac:dyDescent="0.25">
      <c r="B34" s="31"/>
      <c r="C34" s="87"/>
      <c r="D34" s="88"/>
      <c r="E34" s="89"/>
      <c r="F34" s="29"/>
      <c r="G34" s="93"/>
      <c r="H34" s="93"/>
      <c r="I34" s="93"/>
    </row>
    <row r="35" spans="2:9" x14ac:dyDescent="0.25">
      <c r="B35" s="125" t="s">
        <v>84</v>
      </c>
      <c r="C35" s="125"/>
      <c r="D35" s="125"/>
      <c r="E35" s="125"/>
      <c r="F35" s="125"/>
      <c r="G35" s="125"/>
      <c r="H35" s="125"/>
      <c r="I35" s="125"/>
    </row>
    <row r="36" spans="2:9" x14ac:dyDescent="0.25">
      <c r="B36" s="65"/>
      <c r="C36" s="29"/>
      <c r="D36" s="29"/>
      <c r="E36" s="29"/>
      <c r="F36" s="29"/>
      <c r="G36" s="29"/>
      <c r="H36" s="29"/>
      <c r="I36" s="29"/>
    </row>
    <row r="37" spans="2:9" x14ac:dyDescent="0.25">
      <c r="B37" s="121" t="s">
        <v>85</v>
      </c>
      <c r="C37" s="121"/>
      <c r="D37" s="121"/>
      <c r="E37" s="121"/>
      <c r="F37" s="121"/>
      <c r="G37" s="121"/>
      <c r="H37" s="121"/>
      <c r="I37" s="121"/>
    </row>
    <row r="38" spans="2:9" x14ac:dyDescent="0.25">
      <c r="B38" s="86" t="s">
        <v>86</v>
      </c>
      <c r="C38" s="86"/>
      <c r="D38" s="86"/>
      <c r="E38" s="86"/>
      <c r="F38" s="86"/>
      <c r="G38" s="86"/>
      <c r="H38" s="86"/>
      <c r="I38" s="86"/>
    </row>
    <row r="39" spans="2:9" x14ac:dyDescent="0.25">
      <c r="B39" s="121" t="s">
        <v>87</v>
      </c>
      <c r="C39" s="121"/>
      <c r="D39" s="121"/>
      <c r="E39" s="121"/>
      <c r="F39" s="121"/>
      <c r="G39" s="121"/>
      <c r="H39" s="121"/>
      <c r="I39" s="121"/>
    </row>
    <row r="40" spans="2:9" x14ac:dyDescent="0.25">
      <c r="B40" s="121" t="s">
        <v>88</v>
      </c>
      <c r="C40" s="121"/>
      <c r="D40" s="121"/>
      <c r="E40" s="121"/>
      <c r="F40" s="121"/>
      <c r="G40" s="121"/>
      <c r="H40" s="121"/>
      <c r="I40" s="121"/>
    </row>
    <row r="41" spans="2:9" x14ac:dyDescent="0.25">
      <c r="B41" s="95" t="s">
        <v>89</v>
      </c>
      <c r="C41" s="95"/>
      <c r="D41" s="95"/>
      <c r="E41" s="95"/>
      <c r="F41" s="95"/>
      <c r="G41" s="95"/>
      <c r="H41" s="95"/>
      <c r="I41" s="95"/>
    </row>
    <row r="42" spans="2:9" x14ac:dyDescent="0.25"/>
  </sheetData>
  <sheetProtection algorithmName="SHA-512" hashValue="bGshZP2Y5sUB3w/Ycj3GFSt3hXEurFxUfgjkESktKvSQTx6oQWg0BEgIr5d90qguj5xxRtCyeotz96AHFlLJFA==" saltValue="6IRO0o59d8zaW10s4HhFLw==" spinCount="100000" sheet="1" objects="1" scenarios="1" selectLockedCells="1"/>
  <mergeCells count="6">
    <mergeCell ref="B40:I40"/>
    <mergeCell ref="C6:D6"/>
    <mergeCell ref="G6:I6"/>
    <mergeCell ref="B35:I35"/>
    <mergeCell ref="B37:I37"/>
    <mergeCell ref="B39:I39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Berechnung RLM</vt:lpstr>
      <vt:lpstr>Berechnung SLP</vt:lpstr>
      <vt:lpstr>Preisblatt</vt:lpstr>
      <vt:lpstr>Preisblatt (Mess_Abr)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Ronny Rettig</dc:creator>
  <cp:lastModifiedBy>Ronny Rettig</cp:lastModifiedBy>
  <dcterms:created xsi:type="dcterms:W3CDTF">2018-06-20T07:13:41Z</dcterms:created>
  <dcterms:modified xsi:type="dcterms:W3CDTF">2020-01-07T11:58:12Z</dcterms:modified>
</cp:coreProperties>
</file>